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activeTab="8"/>
  </bookViews>
  <sheets>
    <sheet name="Bieu 48" sheetId="1" r:id="rId1"/>
    <sheet name="Bieu 50" sheetId="2" r:id="rId2"/>
    <sheet name="Bieu 51" sheetId="3" r:id="rId3"/>
    <sheet name="Bieu 52" sheetId="4" r:id="rId4"/>
    <sheet name="Bieu 53" sheetId="5" r:id="rId5"/>
    <sheet name="Bieu 54" sheetId="6" r:id="rId6"/>
    <sheet name="Bieu 58" sheetId="7" r:id="rId7"/>
    <sheet name="Bieu 59" sheetId="8" r:id="rId8"/>
    <sheet name="Bieu 61" sheetId="9" r:id="rId9"/>
  </sheets>
  <definedNames>
    <definedName name="_xlnm.Print_Titles" localSheetId="0">'Bieu 48'!$5:$7</definedName>
  </definedNames>
  <calcPr calcId="144525"/>
</workbook>
</file>

<file path=xl/calcChain.xml><?xml version="1.0" encoding="utf-8"?>
<calcChain xmlns="http://schemas.openxmlformats.org/spreadsheetml/2006/main">
  <c r="N21" i="9" l="1"/>
  <c r="K21" i="9"/>
  <c r="G21" i="9"/>
  <c r="D21" i="9"/>
  <c r="C21" i="9"/>
  <c r="P20" i="9"/>
  <c r="O20" i="9"/>
  <c r="N20" i="9"/>
  <c r="M20" i="9"/>
  <c r="L20" i="9"/>
  <c r="K20" i="9"/>
  <c r="J20" i="9"/>
  <c r="I20" i="9"/>
  <c r="H20" i="9"/>
  <c r="G20" i="9"/>
  <c r="F20" i="9"/>
  <c r="E20" i="9"/>
  <c r="D20" i="9"/>
  <c r="C20" i="9"/>
  <c r="N19" i="9"/>
  <c r="N18" i="9" s="1"/>
  <c r="K19" i="9"/>
  <c r="G19" i="9"/>
  <c r="G18" i="9" s="1"/>
  <c r="D19" i="9"/>
  <c r="C19" i="9"/>
  <c r="C18" i="9" s="1"/>
  <c r="P18" i="9"/>
  <c r="O18" i="9"/>
  <c r="M18" i="9"/>
  <c r="L18" i="9"/>
  <c r="K18" i="9"/>
  <c r="J18" i="9"/>
  <c r="I18" i="9"/>
  <c r="H18" i="9"/>
  <c r="F18" i="9"/>
  <c r="E18" i="9"/>
  <c r="D18" i="9"/>
  <c r="N17" i="9"/>
  <c r="K17" i="9"/>
  <c r="J17" i="9" s="1"/>
  <c r="G17" i="9"/>
  <c r="D17" i="9"/>
  <c r="C17" i="9" s="1"/>
  <c r="N16" i="9"/>
  <c r="K16" i="9"/>
  <c r="J16" i="9" s="1"/>
  <c r="G16" i="9"/>
  <c r="D16" i="9"/>
  <c r="P15" i="9"/>
  <c r="O15" i="9"/>
  <c r="N15" i="9"/>
  <c r="M15" i="9"/>
  <c r="L15" i="9"/>
  <c r="K15" i="9"/>
  <c r="I15" i="9"/>
  <c r="H15" i="9"/>
  <c r="G15" i="9"/>
  <c r="F15" i="9"/>
  <c r="E15" i="9"/>
  <c r="D15" i="9"/>
  <c r="N14" i="9"/>
  <c r="K14" i="9"/>
  <c r="J14" i="9" s="1"/>
  <c r="G14" i="9"/>
  <c r="D14" i="9"/>
  <c r="N13" i="9"/>
  <c r="K13" i="9"/>
  <c r="J13" i="9" s="1"/>
  <c r="G13" i="9"/>
  <c r="D13" i="9"/>
  <c r="P12" i="9"/>
  <c r="O12" i="9"/>
  <c r="N12" i="9"/>
  <c r="M12" i="9"/>
  <c r="L12" i="9"/>
  <c r="K12" i="9"/>
  <c r="I12" i="9"/>
  <c r="H12" i="9"/>
  <c r="G12" i="9"/>
  <c r="F12" i="9"/>
  <c r="E12" i="9"/>
  <c r="D12" i="9"/>
  <c r="N11" i="9"/>
  <c r="K11" i="9"/>
  <c r="J11" i="9"/>
  <c r="G11" i="9"/>
  <c r="D11" i="9"/>
  <c r="C11" i="9" s="1"/>
  <c r="N10" i="9"/>
  <c r="K10" i="9"/>
  <c r="J10" i="9" s="1"/>
  <c r="J9" i="9" s="1"/>
  <c r="G10" i="9"/>
  <c r="G9" i="9" s="1"/>
  <c r="D10" i="9"/>
  <c r="P9" i="9"/>
  <c r="O9" i="9"/>
  <c r="N9" i="9"/>
  <c r="M9" i="9"/>
  <c r="L9" i="9"/>
  <c r="I9" i="9"/>
  <c r="H9" i="9"/>
  <c r="F9" i="9"/>
  <c r="E9" i="9"/>
  <c r="D9" i="9"/>
  <c r="P8" i="9"/>
  <c r="O8" i="9"/>
  <c r="M8" i="9"/>
  <c r="L8" i="9"/>
  <c r="I8" i="9"/>
  <c r="H8" i="9"/>
  <c r="F8" i="9"/>
  <c r="E8" i="9"/>
  <c r="D8" i="9"/>
  <c r="J24" i="8"/>
  <c r="H24" i="8"/>
  <c r="G24" i="8"/>
  <c r="F24" i="8"/>
  <c r="E24" i="8"/>
  <c r="D24" i="8"/>
  <c r="I23" i="8"/>
  <c r="C23" i="8"/>
  <c r="K23" i="8" s="1"/>
  <c r="I22" i="8"/>
  <c r="C22" i="8"/>
  <c r="K22" i="8" s="1"/>
  <c r="I21" i="8"/>
  <c r="C21" i="8"/>
  <c r="K21" i="8" s="1"/>
  <c r="I20" i="8"/>
  <c r="C20" i="8"/>
  <c r="K20" i="8" s="1"/>
  <c r="I19" i="8"/>
  <c r="C19" i="8"/>
  <c r="K19" i="8" s="1"/>
  <c r="I18" i="8"/>
  <c r="C18" i="8"/>
  <c r="K18" i="8" s="1"/>
  <c r="I17" i="8"/>
  <c r="C17" i="8"/>
  <c r="K17" i="8" s="1"/>
  <c r="I16" i="8"/>
  <c r="C16" i="8"/>
  <c r="K16" i="8" s="1"/>
  <c r="I15" i="8"/>
  <c r="C15" i="8"/>
  <c r="K15" i="8" s="1"/>
  <c r="I14" i="8"/>
  <c r="C14" i="8"/>
  <c r="K14" i="8" s="1"/>
  <c r="I13" i="8"/>
  <c r="C13" i="8"/>
  <c r="K13" i="8" s="1"/>
  <c r="I12" i="8"/>
  <c r="I24" i="8" s="1"/>
  <c r="C12" i="8"/>
  <c r="C24" i="8" s="1"/>
  <c r="R24" i="7"/>
  <c r="Q24" i="7"/>
  <c r="P24" i="7"/>
  <c r="O24" i="7"/>
  <c r="M24" i="7"/>
  <c r="L24" i="7"/>
  <c r="K24" i="7"/>
  <c r="J24" i="7"/>
  <c r="I24" i="7"/>
  <c r="G24" i="7"/>
  <c r="F24" i="7"/>
  <c r="C24" i="7"/>
  <c r="H23" i="7"/>
  <c r="E23" i="7"/>
  <c r="D23" i="7"/>
  <c r="S23" i="7" s="1"/>
  <c r="H22" i="7"/>
  <c r="E22" i="7"/>
  <c r="D22" i="7" s="1"/>
  <c r="S22" i="7" s="1"/>
  <c r="H21" i="7"/>
  <c r="E21" i="7"/>
  <c r="D21" i="7" s="1"/>
  <c r="S21" i="7" s="1"/>
  <c r="H20" i="7"/>
  <c r="E20" i="7"/>
  <c r="D20" i="7" s="1"/>
  <c r="S20" i="7" s="1"/>
  <c r="H19" i="7"/>
  <c r="E19" i="7"/>
  <c r="D19" i="7" s="1"/>
  <c r="S19" i="7" s="1"/>
  <c r="N18" i="7"/>
  <c r="N24" i="7" s="1"/>
  <c r="E18" i="7"/>
  <c r="H17" i="7"/>
  <c r="E17" i="7"/>
  <c r="H16" i="7"/>
  <c r="E16" i="7"/>
  <c r="D16" i="7" s="1"/>
  <c r="S16" i="7" s="1"/>
  <c r="H15" i="7"/>
  <c r="E15" i="7"/>
  <c r="D15" i="7" s="1"/>
  <c r="S15" i="7" s="1"/>
  <c r="H14" i="7"/>
  <c r="E14" i="7"/>
  <c r="D14" i="7" s="1"/>
  <c r="S14" i="7" s="1"/>
  <c r="H13" i="7"/>
  <c r="E13" i="7"/>
  <c r="D13" i="7" s="1"/>
  <c r="S13" i="7" s="1"/>
  <c r="H12" i="7"/>
  <c r="E12" i="7"/>
  <c r="D12" i="7" s="1"/>
  <c r="T50" i="6"/>
  <c r="U49" i="6"/>
  <c r="S49" i="6"/>
  <c r="J49" i="6"/>
  <c r="R48" i="6"/>
  <c r="Q47" i="6"/>
  <c r="L46" i="6"/>
  <c r="P46" i="6" s="1"/>
  <c r="F44" i="6"/>
  <c r="U41" i="6"/>
  <c r="N41" i="6"/>
  <c r="W41" i="6" s="1"/>
  <c r="E41" i="6"/>
  <c r="U40" i="6"/>
  <c r="N40" i="6"/>
  <c r="E40" i="6"/>
  <c r="L39" i="6"/>
  <c r="U39" i="6" s="1"/>
  <c r="E39" i="6"/>
  <c r="U38" i="6"/>
  <c r="N38" i="6"/>
  <c r="E38" i="6"/>
  <c r="U35" i="6"/>
  <c r="N35" i="6"/>
  <c r="E35" i="6"/>
  <c r="U34" i="6"/>
  <c r="N34" i="6"/>
  <c r="W34" i="6" s="1"/>
  <c r="E34" i="6"/>
  <c r="U33" i="6"/>
  <c r="N33" i="6"/>
  <c r="E33" i="6"/>
  <c r="U32" i="6"/>
  <c r="N32" i="6"/>
  <c r="E32" i="6"/>
  <c r="U31" i="6"/>
  <c r="N31" i="6"/>
  <c r="E31" i="6"/>
  <c r="U29" i="6"/>
  <c r="N29" i="6"/>
  <c r="W29" i="6" s="1"/>
  <c r="E29" i="6"/>
  <c r="T28" i="6"/>
  <c r="S28" i="6"/>
  <c r="R28" i="6"/>
  <c r="Q28" i="6"/>
  <c r="P28" i="6"/>
  <c r="O28" i="6"/>
  <c r="M28" i="6"/>
  <c r="L28" i="6"/>
  <c r="K28" i="6"/>
  <c r="J28" i="6"/>
  <c r="I28" i="6"/>
  <c r="H28" i="6"/>
  <c r="G28" i="6"/>
  <c r="F28" i="6"/>
  <c r="E28" i="6"/>
  <c r="D28" i="6"/>
  <c r="C28" i="6"/>
  <c r="U25" i="6"/>
  <c r="M25" i="6"/>
  <c r="D25" i="6"/>
  <c r="U23" i="6"/>
  <c r="M23" i="6"/>
  <c r="D23" i="6"/>
  <c r="U22" i="6"/>
  <c r="M22" i="6"/>
  <c r="D22" i="6"/>
  <c r="U20" i="6"/>
  <c r="M20" i="6"/>
  <c r="D20" i="6"/>
  <c r="M19" i="6"/>
  <c r="U18" i="6"/>
  <c r="M18" i="6"/>
  <c r="D18" i="6"/>
  <c r="U15" i="6"/>
  <c r="M15" i="6"/>
  <c r="D15" i="6"/>
  <c r="U13" i="6"/>
  <c r="M13" i="6"/>
  <c r="D13" i="6"/>
  <c r="T12" i="6"/>
  <c r="S12" i="6"/>
  <c r="R12" i="6"/>
  <c r="Q12" i="6"/>
  <c r="P12" i="6"/>
  <c r="O12" i="6"/>
  <c r="N12" i="6"/>
  <c r="M12" i="6"/>
  <c r="L12" i="6"/>
  <c r="K12" i="6"/>
  <c r="J12" i="6"/>
  <c r="I12" i="6"/>
  <c r="H12" i="6"/>
  <c r="G12" i="6"/>
  <c r="F12" i="6"/>
  <c r="E12" i="6"/>
  <c r="D12" i="6"/>
  <c r="C12" i="6"/>
  <c r="T11" i="6"/>
  <c r="S11" i="6"/>
  <c r="R11" i="6"/>
  <c r="Q11" i="6"/>
  <c r="P11" i="6"/>
  <c r="O11" i="6"/>
  <c r="N11" i="6"/>
  <c r="M11" i="6"/>
  <c r="L11" i="6"/>
  <c r="K11" i="6"/>
  <c r="J11" i="6"/>
  <c r="I11" i="6"/>
  <c r="H11" i="6"/>
  <c r="G11" i="6"/>
  <c r="F11" i="6"/>
  <c r="E11" i="6"/>
  <c r="D11" i="6"/>
  <c r="C11" i="6"/>
  <c r="T10" i="6"/>
  <c r="S10" i="6"/>
  <c r="R10" i="6"/>
  <c r="Q10" i="6"/>
  <c r="P10" i="6"/>
  <c r="O10" i="6"/>
  <c r="M10" i="6"/>
  <c r="L10" i="6"/>
  <c r="K10" i="6"/>
  <c r="J10" i="6"/>
  <c r="I10" i="6"/>
  <c r="H10" i="6"/>
  <c r="G10" i="6"/>
  <c r="F10" i="6"/>
  <c r="E10" i="6"/>
  <c r="D10" i="6"/>
  <c r="C10" i="6"/>
  <c r="T9" i="6"/>
  <c r="S9" i="6"/>
  <c r="R9" i="6"/>
  <c r="Q9" i="6"/>
  <c r="O9" i="6"/>
  <c r="M9" i="6"/>
  <c r="L9" i="6"/>
  <c r="K9" i="6"/>
  <c r="J9" i="6"/>
  <c r="I9" i="6"/>
  <c r="H9" i="6"/>
  <c r="G9" i="6"/>
  <c r="F9" i="6"/>
  <c r="E9" i="6"/>
  <c r="D9" i="6"/>
  <c r="C9" i="6"/>
  <c r="W38" i="6" l="1"/>
  <c r="V13" i="6"/>
  <c r="W32" i="6"/>
  <c r="D17" i="7"/>
  <c r="S17" i="7" s="1"/>
  <c r="J12" i="9"/>
  <c r="J8" i="9" s="1"/>
  <c r="J15" i="9"/>
  <c r="V18" i="6"/>
  <c r="V20" i="6"/>
  <c r="V23" i="6"/>
  <c r="C13" i="9"/>
  <c r="G8" i="9"/>
  <c r="V9" i="6"/>
  <c r="AB9" i="6"/>
  <c r="V10" i="6"/>
  <c r="U11" i="6"/>
  <c r="U12" i="6"/>
  <c r="U28" i="6"/>
  <c r="W31" i="6"/>
  <c r="W33" i="6"/>
  <c r="W35" i="6"/>
  <c r="W40" i="6"/>
  <c r="P9" i="6"/>
  <c r="AB49" i="6"/>
  <c r="N8" i="9"/>
  <c r="U9" i="6"/>
  <c r="X9" i="6"/>
  <c r="U10" i="6"/>
  <c r="X10" i="6"/>
  <c r="V11" i="6"/>
  <c r="V12" i="6"/>
  <c r="V15" i="6"/>
  <c r="V22" i="6"/>
  <c r="V25" i="6"/>
  <c r="K9" i="9"/>
  <c r="K8" i="9" s="1"/>
  <c r="C10" i="9"/>
  <c r="C9" i="9" s="1"/>
  <c r="C14" i="9"/>
  <c r="C12" i="9" s="1"/>
  <c r="C16" i="9"/>
  <c r="C15" i="9"/>
  <c r="K24" i="8"/>
  <c r="K12" i="8"/>
  <c r="S12" i="7"/>
  <c r="E24" i="7"/>
  <c r="H18" i="7"/>
  <c r="H24" i="7" s="1"/>
  <c r="N39" i="6"/>
  <c r="C8" i="9" l="1"/>
  <c r="D18" i="7"/>
  <c r="N28" i="6"/>
  <c r="W39" i="6"/>
  <c r="S18" i="7" l="1"/>
  <c r="D24" i="7"/>
  <c r="S24" i="7" s="1"/>
  <c r="W28" i="6"/>
  <c r="N10" i="6"/>
  <c r="W10" i="6" l="1"/>
  <c r="N9" i="6"/>
  <c r="W9" i="6" s="1"/>
  <c r="F34" i="5"/>
  <c r="K33" i="5"/>
  <c r="J33" i="5"/>
  <c r="F33" i="5"/>
  <c r="C33" i="5"/>
  <c r="F32" i="5"/>
  <c r="F31" i="5"/>
  <c r="G29" i="5"/>
  <c r="F29" i="5" s="1"/>
  <c r="H28" i="5"/>
  <c r="G28" i="5"/>
  <c r="F28" i="5" s="1"/>
  <c r="K26" i="5"/>
  <c r="J26" i="5"/>
  <c r="C26" i="5"/>
  <c r="I26" i="5" s="1"/>
  <c r="K22" i="5"/>
  <c r="J22" i="5"/>
  <c r="C22" i="5"/>
  <c r="I22" i="5" s="1"/>
  <c r="H20" i="5"/>
  <c r="K20" i="5" s="1"/>
  <c r="G20" i="5"/>
  <c r="J20" i="5" s="1"/>
  <c r="C20" i="5"/>
  <c r="F19" i="5"/>
  <c r="J16" i="5"/>
  <c r="F16" i="5"/>
  <c r="I16" i="5" s="1"/>
  <c r="C16" i="5"/>
  <c r="J13" i="5"/>
  <c r="F13" i="5"/>
  <c r="C13" i="5"/>
  <c r="J11" i="5"/>
  <c r="F11" i="5"/>
  <c r="C11" i="5"/>
  <c r="H10" i="5"/>
  <c r="G10" i="5"/>
  <c r="F10" i="5"/>
  <c r="E10" i="5"/>
  <c r="D10" i="5"/>
  <c r="C10" i="5"/>
  <c r="H9" i="5"/>
  <c r="G9" i="5"/>
  <c r="E9" i="5"/>
  <c r="D9" i="5"/>
  <c r="C9" i="5"/>
  <c r="H8" i="5"/>
  <c r="G8" i="5"/>
  <c r="E8" i="5"/>
  <c r="D8" i="5"/>
  <c r="C8" i="5"/>
  <c r="I33" i="5" l="1"/>
  <c r="K8" i="5"/>
  <c r="J9" i="5"/>
  <c r="J10" i="5"/>
  <c r="I13" i="5"/>
  <c r="J8" i="5"/>
  <c r="K9" i="5"/>
  <c r="I10" i="5"/>
  <c r="I11" i="5"/>
  <c r="F20" i="5"/>
  <c r="I20" i="5" l="1"/>
  <c r="F9" i="5"/>
  <c r="I9" i="5" l="1"/>
  <c r="F8" i="5"/>
  <c r="I8" i="5" s="1"/>
  <c r="E50" i="4"/>
  <c r="F49" i="4"/>
  <c r="E49" i="4"/>
  <c r="E48" i="4"/>
  <c r="E47" i="4"/>
  <c r="D46" i="4"/>
  <c r="E46" i="4" s="1"/>
  <c r="F41" i="4"/>
  <c r="E41" i="4"/>
  <c r="F40" i="4"/>
  <c r="E40" i="4"/>
  <c r="D39" i="4"/>
  <c r="F39" i="4" s="1"/>
  <c r="F38" i="4"/>
  <c r="E38" i="4"/>
  <c r="E37" i="4"/>
  <c r="E36" i="4"/>
  <c r="F35" i="4"/>
  <c r="E35" i="4"/>
  <c r="F34" i="4"/>
  <c r="E34" i="4"/>
  <c r="F33" i="4"/>
  <c r="E33" i="4"/>
  <c r="F32" i="4"/>
  <c r="E32" i="4"/>
  <c r="F31" i="4"/>
  <c r="E31" i="4"/>
  <c r="E30" i="4"/>
  <c r="F29" i="4"/>
  <c r="E29" i="4"/>
  <c r="D28" i="4"/>
  <c r="C28" i="4"/>
  <c r="E27" i="4"/>
  <c r="E26" i="4"/>
  <c r="F25" i="4"/>
  <c r="E25" i="4"/>
  <c r="E24" i="4"/>
  <c r="F23" i="4"/>
  <c r="E23" i="4"/>
  <c r="F22" i="4"/>
  <c r="E22" i="4"/>
  <c r="E21" i="4"/>
  <c r="F20" i="4"/>
  <c r="E20" i="4"/>
  <c r="E19" i="4"/>
  <c r="F18" i="4"/>
  <c r="E18" i="4"/>
  <c r="E17" i="4"/>
  <c r="E16" i="4"/>
  <c r="F15" i="4"/>
  <c r="E15" i="4"/>
  <c r="E14" i="4"/>
  <c r="F13" i="4"/>
  <c r="E13" i="4"/>
  <c r="E12" i="4" s="1"/>
  <c r="E11" i="4" s="1"/>
  <c r="D12" i="4"/>
  <c r="C12" i="4"/>
  <c r="D11" i="4"/>
  <c r="C11" i="4"/>
  <c r="D10" i="4"/>
  <c r="C10" i="4"/>
  <c r="F9" i="4"/>
  <c r="E9" i="4"/>
  <c r="D8" i="4"/>
  <c r="C8" i="4"/>
  <c r="F8" i="4" l="1"/>
  <c r="F12" i="4"/>
  <c r="F10" i="4"/>
  <c r="F11" i="4"/>
  <c r="F28" i="4"/>
  <c r="E39" i="4"/>
  <c r="E28" i="4" s="1"/>
  <c r="E10" i="4" s="1"/>
  <c r="E8" i="4" s="1"/>
  <c r="E31" i="3" l="1"/>
  <c r="D29" i="3"/>
  <c r="D28" i="3" s="1"/>
  <c r="D8" i="3" s="1"/>
  <c r="E8" i="3" s="1"/>
  <c r="E22" i="3"/>
  <c r="D20" i="3"/>
  <c r="E20" i="3" s="1"/>
  <c r="E16" i="3"/>
  <c r="E13" i="3"/>
  <c r="E11" i="3"/>
  <c r="D10" i="3"/>
  <c r="C10" i="3"/>
  <c r="D9" i="3"/>
  <c r="C9" i="3"/>
  <c r="C8" i="3"/>
  <c r="E9" i="3" l="1"/>
  <c r="E10" i="3"/>
  <c r="H39" i="2"/>
  <c r="G39" i="2"/>
  <c r="H35" i="2"/>
  <c r="G35" i="2"/>
  <c r="H34" i="2"/>
  <c r="G34" i="2"/>
  <c r="H33" i="2"/>
  <c r="G33" i="2"/>
  <c r="H31" i="2"/>
  <c r="G31" i="2"/>
  <c r="H30" i="2"/>
  <c r="G30" i="2"/>
  <c r="F27" i="2"/>
  <c r="E27" i="2"/>
  <c r="D27" i="2"/>
  <c r="C27" i="2"/>
  <c r="H26" i="2"/>
  <c r="G26" i="2"/>
  <c r="F23" i="2"/>
  <c r="E23" i="2"/>
  <c r="D23" i="2"/>
  <c r="C23" i="2"/>
  <c r="H22" i="2"/>
  <c r="G22" i="2"/>
  <c r="H21" i="2"/>
  <c r="G21" i="2"/>
  <c r="H20" i="2"/>
  <c r="G20" i="2"/>
  <c r="H19" i="2"/>
  <c r="G19" i="2"/>
  <c r="H18" i="2"/>
  <c r="G18" i="2"/>
  <c r="H17" i="2"/>
  <c r="G17" i="2"/>
  <c r="F16" i="2"/>
  <c r="E16" i="2"/>
  <c r="D16" i="2"/>
  <c r="C16" i="2"/>
  <c r="H14" i="2"/>
  <c r="G14" i="2"/>
  <c r="F13" i="2"/>
  <c r="E13" i="2"/>
  <c r="D13" i="2"/>
  <c r="C13" i="2"/>
  <c r="F11" i="2"/>
  <c r="E11" i="2"/>
  <c r="D11" i="2"/>
  <c r="C11" i="2"/>
  <c r="F10" i="2"/>
  <c r="E10" i="2"/>
  <c r="D10" i="2"/>
  <c r="C10" i="2"/>
  <c r="F9" i="2"/>
  <c r="E9" i="2"/>
  <c r="D9" i="2"/>
  <c r="C9" i="2"/>
  <c r="F8" i="2"/>
  <c r="E8" i="2"/>
  <c r="D8" i="2"/>
  <c r="C8" i="2"/>
  <c r="H9" i="2" l="1"/>
  <c r="H10" i="2"/>
  <c r="H13" i="2"/>
  <c r="H16" i="2"/>
  <c r="H27" i="2"/>
  <c r="H8" i="2"/>
  <c r="G8" i="2"/>
  <c r="G9" i="2"/>
  <c r="G10" i="2"/>
  <c r="G13" i="2"/>
  <c r="G16" i="2"/>
  <c r="G27" i="2"/>
  <c r="D25" i="1"/>
  <c r="D31" i="1"/>
  <c r="E25" i="1"/>
  <c r="E36" i="1"/>
  <c r="E35" i="1"/>
  <c r="E34" i="1"/>
  <c r="E33" i="1"/>
  <c r="E31" i="1"/>
  <c r="E28" i="1"/>
  <c r="E24" i="1"/>
  <c r="E21" i="1"/>
  <c r="E20" i="1"/>
  <c r="E19" i="1"/>
  <c r="E18" i="1"/>
  <c r="E17" i="1"/>
  <c r="E16" i="1"/>
  <c r="E14" i="1"/>
  <c r="E13" i="1"/>
  <c r="E10" i="1"/>
  <c r="F10" i="1"/>
  <c r="F13" i="1"/>
  <c r="F18" i="1"/>
  <c r="F24" i="1"/>
  <c r="F25" i="1"/>
  <c r="F28" i="1"/>
  <c r="F35" i="1"/>
  <c r="C11" i="1"/>
  <c r="E11" i="1" s="1"/>
  <c r="D9" i="1"/>
  <c r="D12" i="1"/>
  <c r="D30" i="1"/>
  <c r="C30" i="1"/>
  <c r="C23" i="1"/>
  <c r="C22" i="1" s="1"/>
  <c r="C12" i="1"/>
  <c r="C9" i="1"/>
  <c r="E30" i="1" l="1"/>
  <c r="E12" i="1"/>
  <c r="E9" i="1"/>
  <c r="F11" i="1"/>
  <c r="F9" i="1"/>
  <c r="F12" i="1"/>
  <c r="D23" i="1"/>
  <c r="C8" i="1"/>
  <c r="D22" i="1"/>
  <c r="D8" i="1"/>
  <c r="E8" i="1" l="1"/>
  <c r="F8" i="1"/>
  <c r="E22" i="1"/>
  <c r="F22" i="1"/>
  <c r="F23" i="1"/>
  <c r="E23" i="1"/>
</calcChain>
</file>

<file path=xl/sharedStrings.xml><?xml version="1.0" encoding="utf-8"?>
<sst xmlns="http://schemas.openxmlformats.org/spreadsheetml/2006/main" count="623" uniqueCount="252">
  <si>
    <t>STT</t>
  </si>
  <si>
    <t>Nội dung (1)</t>
  </si>
  <si>
    <t>Dự toán</t>
  </si>
  <si>
    <t>Quyết toán</t>
  </si>
  <si>
    <t>So sánh</t>
  </si>
  <si>
    <t>Tuyệt đối</t>
  </si>
  <si>
    <t>Tương đối (%)</t>
  </si>
  <si>
    <t>A</t>
  </si>
  <si>
    <t>B</t>
  </si>
  <si>
    <t>3=2-1</t>
  </si>
  <si>
    <t>4=2/1</t>
  </si>
  <si>
    <t>TỔNG NGUỒN THU NSĐP</t>
  </si>
  <si>
    <t>I</t>
  </si>
  <si>
    <t>Thu NSĐP được hưởng theo phân cấp</t>
  </si>
  <si>
    <t>-</t>
  </si>
  <si>
    <t>Thu NSĐP hưởng 100%</t>
  </si>
  <si>
    <t>Thu NSĐP hưởng từ các khoản thu phân chia</t>
  </si>
  <si>
    <t>II</t>
  </si>
  <si>
    <t xml:space="preserve">Thu bổ sung từ ngân sách cấp trên </t>
  </si>
  <si>
    <t>Thu bổ sung cân đối ngân sách</t>
  </si>
  <si>
    <t>Thu bổ sung có mục tiêu</t>
  </si>
  <si>
    <t>III</t>
  </si>
  <si>
    <t>Thu từ quỹ dự trữ tài chính</t>
  </si>
  <si>
    <t>IV</t>
  </si>
  <si>
    <t>Thu kết dư</t>
  </si>
  <si>
    <t>V</t>
  </si>
  <si>
    <t>Thu chuyển nguồn từ năm trước chuyển sang</t>
  </si>
  <si>
    <t>TỔNG CHI NSĐP</t>
  </si>
  <si>
    <t xml:space="preserve">Tổng chi cân đối NSĐP </t>
  </si>
  <si>
    <t>Chi đầu tư phát triển</t>
  </si>
  <si>
    <t>Chi thường xuyên</t>
  </si>
  <si>
    <t>Chi trả nợ lãi các khoản do chính quyền địa phương vay</t>
  </si>
  <si>
    <t>Chi bổ sung quỹ dự trữ tài chính</t>
  </si>
  <si>
    <t>Dự phòng ngân sách</t>
  </si>
  <si>
    <t>Chi tạo nguồn, điều chỉnh tiền lương</t>
  </si>
  <si>
    <t>Chi các chương trình mục tiêu</t>
  </si>
  <si>
    <t>Chi các chương trình mục tiêu quốc gia</t>
  </si>
  <si>
    <t>Chi các chương trình mục tiêu, nhiệm vụ</t>
  </si>
  <si>
    <t>Chi chuyển nguồn sang năm sau</t>
  </si>
  <si>
    <t>C</t>
  </si>
  <si>
    <t>BỘI CHI NSĐP/BỘI THU NSĐP/KẾT DƯ NSĐP</t>
  </si>
  <si>
    <t>D</t>
  </si>
  <si>
    <t>CHI TRẢ NỢ GỐC CỦA NSĐP</t>
  </si>
  <si>
    <t>Từ nguồn vay để trả nợ gốc</t>
  </si>
  <si>
    <t>Từ nguồn bội thu, tăng thu, tiết kiệm chi, kết dư ngân sách cấp tỉnh</t>
  </si>
  <si>
    <t>E</t>
  </si>
  <si>
    <t>TỔNG MỨC VAY CỦA NSĐP</t>
  </si>
  <si>
    <t>Vay để bù đắp bội chi</t>
  </si>
  <si>
    <t>Vay để trả nợ gốc</t>
  </si>
  <si>
    <t>G</t>
  </si>
  <si>
    <t>TỔNG MỨC DƯ NỢ VAY CUỐI NĂM CỦA NSĐP</t>
  </si>
  <si>
    <t xml:space="preserve">Thu viện trợ </t>
  </si>
  <si>
    <t>Thu hoàn trả giữa các cấp ngân sách</t>
  </si>
  <si>
    <t>Thu quản lý qua ngân sách</t>
  </si>
  <si>
    <t>Ghi thu, ghi chi</t>
  </si>
  <si>
    <t>VI</t>
  </si>
  <si>
    <t>VII</t>
  </si>
  <si>
    <t>VIII</t>
  </si>
  <si>
    <t>IX</t>
  </si>
  <si>
    <t>Chi hoàn trả giữa các cấp ngân sách</t>
  </si>
  <si>
    <t>Chi quản lý qua ngân sách</t>
  </si>
  <si>
    <t>QUYẾT TOÁN CÂN ĐỐI NGÂN SÁCH ĐỊA PHƯƠNG NĂM 2017</t>
  </si>
  <si>
    <t>(Kèm theo Nghị quyết số 85/NQ-HĐND ngày 13/7/2018 của HĐND thành phố)</t>
  </si>
  <si>
    <t>QUYẾT TOÁN NGUỒN THU NGÂN SÁCH NHÀ NƯỚC TRÊN ĐỊA BÀN THEO LĨNH VỰC NĂM 2017</t>
  </si>
  <si>
    <t>Nội dung</t>
  </si>
  <si>
    <t>So sánh (%)</t>
  </si>
  <si>
    <t>Tổng thu NSNN</t>
  </si>
  <si>
    <t>Thu NSĐP</t>
  </si>
  <si>
    <t>5=3/1</t>
  </si>
  <si>
    <t>6=4/2</t>
  </si>
  <si>
    <t xml:space="preserve">TỔNG NGUỒN THU NSNN </t>
  </si>
  <si>
    <t>TỔNG THU CÂN ĐỐI NSNN</t>
  </si>
  <si>
    <t>Thu nội địa</t>
  </si>
  <si>
    <t>Thu từ khu vực DNNN do trung ương quản lý (1)</t>
  </si>
  <si>
    <t xml:space="preserve">Thuế giá trị gia tăng </t>
  </si>
  <si>
    <t>Thu từ khu vực DNNN do địa phương quản lý (2)</t>
  </si>
  <si>
    <t>Thu từ khu vực doanh nghiệp có vốn đầu tư nước ngoài (3)</t>
  </si>
  <si>
    <t>Thu từ khu vực kinh tế ngoài quốc doanh (4)</t>
  </si>
  <si>
    <t xml:space="preserve">Thuế tiêu thụ đặc biệt </t>
  </si>
  <si>
    <t>Thuế thu nhập doanh nghiệp</t>
  </si>
  <si>
    <t>Thuế tài nguyên</t>
  </si>
  <si>
    <t>Thu khác</t>
  </si>
  <si>
    <t>Thuế thu nhập cá nhân</t>
  </si>
  <si>
    <t>Thuế bảo vệ môi trường</t>
  </si>
  <si>
    <t>Thuế BVMT thu từ hàng hóa sản xuất, kinh doanh trong nước</t>
  </si>
  <si>
    <t>Thuế BVMT thu từ hàng hóa nhập khẩu</t>
  </si>
  <si>
    <t>Lệ phí trước bạ</t>
  </si>
  <si>
    <t xml:space="preserve">Thu phí, lệ phí </t>
  </si>
  <si>
    <t>Phí và lệ phí trung ương</t>
  </si>
  <si>
    <t>Phí và lệ phí tỉnh</t>
  </si>
  <si>
    <t>Phí và lệ phí huyện</t>
  </si>
  <si>
    <t>Phí và lệ phí xã, phường</t>
  </si>
  <si>
    <t>Thuế sử dụng đất nông nghiệp</t>
  </si>
  <si>
    <t>Thuế sử dụng đất phi nông nghiệp</t>
  </si>
  <si>
    <t>Tiền cho thuê đất, thuê mặt nước</t>
  </si>
  <si>
    <t>Thu tiền sử dụng đất</t>
  </si>
  <si>
    <t>Tiền cho thuê và tiền bán nhà ở thuộc sở hữu nhà nước</t>
  </si>
  <si>
    <t>Thu từ hoạt động xổ số kiến thiết</t>
  </si>
  <si>
    <t>Thu tiền cấp quyền khai thác khoáng sản</t>
  </si>
  <si>
    <t>Thu khác ngân sách</t>
  </si>
  <si>
    <t>Thu từ quỹ đất công ích, hoa lợi công sản khác</t>
  </si>
  <si>
    <t>Thu hồi vốn, thu cổ tức (5)</t>
  </si>
  <si>
    <t>Lợi nhuận được chia của Nhà nước và lợi nhuận sau thuế còn lại sau khi trích lập các quỹ của doanh nghiệp nhà nước (5)</t>
  </si>
  <si>
    <t>Chênh lệch thu chi Ngân hàng Nhà nước (5)</t>
  </si>
  <si>
    <t>Thu từ dầu thô</t>
  </si>
  <si>
    <t xml:space="preserve">Thu từ hoạt động xuất nhập khẩu </t>
  </si>
  <si>
    <t>Thuế xuất khẩu</t>
  </si>
  <si>
    <t>Thuế nhập khẩu</t>
  </si>
  <si>
    <t>Thuế tiêu thụ đặc biệt thu từ hàng hóa nhập khẩu</t>
  </si>
  <si>
    <t>Thuế bảo vệ môi trường thu từ hàng hóa nhập khẩu</t>
  </si>
  <si>
    <t>Thuế giá trị gia tăng thu từ hàng hóa nhập khẩu</t>
  </si>
  <si>
    <t>Thu viện trợ</t>
  </si>
  <si>
    <t>THU TỪ QUỸ DỰ TRỮ TÀI CHÍNH</t>
  </si>
  <si>
    <t>THU KẾT DƯ NĂM TRƯỚC</t>
  </si>
  <si>
    <t>THU CHUYỂN NGUỒN TỪ NĂM TRƯỚC CHUYỂN SANG</t>
  </si>
  <si>
    <t>QUYẾT TOÁN CHI NGÂN SÁCH ĐỊA PHƯƠNG THEO LĨNH VỰC NĂM 2017</t>
  </si>
  <si>
    <t xml:space="preserve">Dự toán </t>
  </si>
  <si>
    <t>3=2/1</t>
  </si>
  <si>
    <t>CHI CÂN ĐỐI NSĐP</t>
  </si>
  <si>
    <t>Chi đầu tư phát triển (1)</t>
  </si>
  <si>
    <t xml:space="preserve">Chi đầu tư cho các dự án </t>
  </si>
  <si>
    <t>Trong đó: Chia theo lĩnh vực</t>
  </si>
  <si>
    <t>Chi giáo dục - đào tạo và dạy nghề</t>
  </si>
  <si>
    <t xml:space="preserve">Chi khoa học và công nghệ </t>
  </si>
  <si>
    <t>Trong đó: Chia theo nguồn vốn</t>
  </si>
  <si>
    <t>Chi đầu tư từ nguồn thu tiền sử dụng đất</t>
  </si>
  <si>
    <t>Chi đầu tư từ nguồn thu xổ số kiến thiết</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</si>
  <si>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</si>
  <si>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</si>
  <si>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Trong đó:</t>
  </si>
  <si>
    <t>Chi khoa học và công nghệ (2)</t>
  </si>
  <si>
    <t>Chi trả nợ lãi các khoản do chính quyền địa phương vay (2)</t>
  </si>
  <si>
    <t>Chi bổ sung quỹ dự trữ tài chính (2)</t>
  </si>
  <si>
    <t>CHI CÁC CHƯƠNG TRÌNH MỤC TIÊU</t>
  </si>
  <si>
    <t xml:space="preserve">Chi các chương trình mục tiêu, nhiệm vụ </t>
  </si>
  <si>
    <t>CHI QUẢN LÝ QUA NGÂN SÁCH</t>
  </si>
  <si>
    <t>GHI THU, GHI CHI</t>
  </si>
  <si>
    <t>CHI HOÀN TRẢ GIỮA CÁC CẤP NGÂN SÁCH</t>
  </si>
  <si>
    <t>CHI CHUYỂN NGUỒN SANG NĂM SAU</t>
  </si>
  <si>
    <t>QUYẾT TOÁN CHI NGÂN SÁCH CẤP HUYỆN THEO LĨNH VỰC NĂM 2017</t>
  </si>
  <si>
    <t>CHI BỔ SUNG CÂN ĐỐI CHO NGÂN SÁCH CẤP DƯỚI (1)</t>
  </si>
  <si>
    <t>CHI NGÂN SÁCH CẤP HUYỆN THEO LĨNH VỰC</t>
  </si>
  <si>
    <t xml:space="preserve">Chi đầu tư phát triển </t>
  </si>
  <si>
    <t>Chi đầu tư cho các dự án</t>
  </si>
  <si>
    <t>Chi khoa học và công nghệ</t>
  </si>
  <si>
    <t>Chi quốc phòng</t>
  </si>
  <si>
    <t>Chi an ninh và trật tự an toàn xã hội</t>
  </si>
  <si>
    <t>Chi y tế, dân số và gia đình</t>
  </si>
  <si>
    <t>Chi văn hóa thông tin</t>
  </si>
  <si>
    <t>Chi phát thanh, truyền hình, thông tấn</t>
  </si>
  <si>
    <t>Chi thể dục thể thao</t>
  </si>
  <si>
    <t>Chi bảo vệ môi trường</t>
  </si>
  <si>
    <t>Chi các hoạt động kinh tế</t>
  </si>
  <si>
    <t>Chi hoạt động của cơ quan quản lý nhà nước, đảng, đoàn thể</t>
  </si>
  <si>
    <t>Chi bảo đảm xã hội</t>
  </si>
  <si>
    <t>Chi đầu tư khác</t>
  </si>
  <si>
    <t>Chi thường xuyên khác</t>
  </si>
  <si>
    <t>CHI CHƯƠNG TRÌNH MỤC TIÊU</t>
  </si>
  <si>
    <t>H</t>
  </si>
  <si>
    <t>Dự toán năm 2017</t>
  </si>
  <si>
    <t>Bao gồm</t>
  </si>
  <si>
    <t>Ngân sách cấp huyện</t>
  </si>
  <si>
    <t>Ngân sách xã</t>
  </si>
  <si>
    <t>Ngân sách địa phương</t>
  </si>
  <si>
    <t>1=2+3</t>
  </si>
  <si>
    <t>4=5+6</t>
  </si>
  <si>
    <t>7=4/1</t>
  </si>
  <si>
    <t>8=5/2</t>
  </si>
  <si>
    <t>9=6/3</t>
  </si>
  <si>
    <t>QUYẾT TOÁN CHI NGÂN SÁCH CẤP HUYỆN CHO TỪNG CƠ QUAN, TỔ CHỨC THEO LĨNH VỰC NĂM 2017</t>
  </si>
  <si>
    <t>Tên đơn vị</t>
  </si>
  <si>
    <t>Dự toán (1)</t>
  </si>
  <si>
    <t>Tổng số</t>
  </si>
  <si>
    <t>Dự phòng</t>
  </si>
  <si>
    <t>Chi chương trình MTQG</t>
  </si>
  <si>
    <t>Chi chuyển nguồn sang ngân sách năm sau</t>
  </si>
  <si>
    <t>TỔNG SỐ</t>
  </si>
  <si>
    <t>CHI CÂN ĐỐI NGÂN SÁCH</t>
  </si>
  <si>
    <t>CHI CHƯƠNG TRÌNH MTQG</t>
  </si>
  <si>
    <t>QUYẾT TOÁN CHI NGÂN SÁCH ĐỊA PHƯƠNG TỪNG XÃ NĂM 2017</t>
  </si>
  <si>
    <t>Tên xã, phường</t>
  </si>
  <si>
    <t>Quyết toán năm 2017</t>
  </si>
  <si>
    <t>I/ Chi đầu tư phát triển</t>
  </si>
  <si>
    <t>II/ Chi thường xuyên</t>
  </si>
  <si>
    <t>III/Chi hoàn trả giữa các cấp ngân sách</t>
  </si>
  <si>
    <t>IV/Chi quản lý qua ngân sách</t>
  </si>
  <si>
    <t>V/ Ghi thu, ghi chi</t>
  </si>
  <si>
    <t>VI/ Chi chuyển nguồn</t>
  </si>
  <si>
    <t>Trong đó</t>
  </si>
  <si>
    <t>Chi đầu tư XDCB</t>
  </si>
  <si>
    <t>Chi các nhiệm vụ, CTMT</t>
  </si>
  <si>
    <t>Chi an ninh quốc phòng</t>
  </si>
  <si>
    <t>Sự nghiệp y tế</t>
  </si>
  <si>
    <t>QLNN, Đảng, đoàn thể</t>
  </si>
  <si>
    <t xml:space="preserve">Chiềng Lề </t>
  </si>
  <si>
    <t>Tô Hiệu</t>
  </si>
  <si>
    <t>Quyết Thắng</t>
  </si>
  <si>
    <t>Quyết Tâm</t>
  </si>
  <si>
    <t>Chiềng An</t>
  </si>
  <si>
    <t>Chiềng Sinh</t>
  </si>
  <si>
    <t>Chiềng Xôm</t>
  </si>
  <si>
    <t>Chiềng Cơi</t>
  </si>
  <si>
    <t>Chiềng Cọ</t>
  </si>
  <si>
    <t>Chiềng Đen</t>
  </si>
  <si>
    <t>Chiềng Ngần</t>
  </si>
  <si>
    <t>Hua La</t>
  </si>
  <si>
    <t>TỔNG CỘNG:</t>
  </si>
  <si>
    <t>QUYẾT TOÁN CHI BỔ SUNG TỪ NS CẤP HUYỆN CHO NGÂN SÁCH TỪNG XÃ, PHƯỜNG NĂM 2017</t>
  </si>
  <si>
    <t>So sánh
 QT/DT
(%)</t>
  </si>
  <si>
    <t>Bổ sung
 cân đối</t>
  </si>
  <si>
    <t>Bổ sung mục tiêu</t>
  </si>
  <si>
    <t>Bổ sung 
cân đối</t>
  </si>
  <si>
    <t>Trong đó: Vốn nước ngoài</t>
  </si>
  <si>
    <t>QUYẾT TOÁN CHI CHƯƠNG TRÌNH MỤC TIÊU QUỐC GIA NĂM 2017</t>
  </si>
  <si>
    <t>Nội dung chi</t>
  </si>
  <si>
    <t>Chia ra</t>
  </si>
  <si>
    <t>Cấp huyện thực hiện</t>
  </si>
  <si>
    <t>Cấp xã thực hiện</t>
  </si>
  <si>
    <t>Vốn đầu tư</t>
  </si>
  <si>
    <t>Vốn sự nghiệp</t>
  </si>
  <si>
    <t>TỔNG SỐ:</t>
  </si>
  <si>
    <t>Chương trình MTQG giảm nghèo bền vững (Chương trình 135)</t>
  </si>
  <si>
    <t>Chương trình phòng chống ma tuý</t>
  </si>
  <si>
    <t>Xây dựng xã, phường, thị trấn không tệ nạn ma túy (156)</t>
  </si>
  <si>
    <t>Dự án hiệu quả công tác cai nghiện, quản lý sau cai nghiện và nghiên cứu, triển khai, ứng dụng, đánh giá các loại thuốc, phương pháp y học trong điều trị, phục hồi chức năng cho người nghiện ma túy (153)</t>
  </si>
  <si>
    <t>Chương trình xây dựng nông thôn mới</t>
  </si>
  <si>
    <t>Chương trình mục tiêu phát triển hệ thống trợ giúp xã hội</t>
  </si>
  <si>
    <t>Dự án 1: Phát triển hệ thống bảo vệ trẻ em</t>
  </si>
  <si>
    <t>Hoạt động bình đẳng giới và sự tiến bộ phụ nữ</t>
  </si>
  <si>
    <t>Biểu mẫu số 48 - Nghị định 31-Trang 1/2</t>
  </si>
  <si>
    <t>Đơn vị tính: Triệu đồng</t>
  </si>
  <si>
    <t>(Kèm theo Nghị quyết số 85/NQ-HĐND ngày 13 tháng 7 năm 2018 của HĐND thành phố)</t>
  </si>
  <si>
    <t>Biểu mẫu số 50 - Nghị định 31 - Trang 1/2</t>
  </si>
  <si>
    <t>Biểu mẫu số 51 - Nghị định 31 - Trang 1/2</t>
  </si>
  <si>
    <t>Biểu số 52 - Nghị định 31 - Trang 1/2</t>
  </si>
  <si>
    <t>Biểu mẫu số 53 - Nghị định 31 - Trang 1/2</t>
  </si>
  <si>
    <t>QUYẾT TOÁN CHI NGÂN SÁCH ĐỊA PHƯƠNG, CHI NGÂN SÁCH CẤP HUYỆN VÀ 
CHI NGÂN SÁCH XÃ THEO CƠ CẤU CHI NĂM 2017</t>
  </si>
  <si>
    <t>Ghi thu, 
ghi chi</t>
  </si>
  <si>
    <t>Biểu mẫu số 54 - Nghị định 31 - Trang 1/2</t>
  </si>
  <si>
    <r>
      <t xml:space="preserve">Chi đầu tư phát triển </t>
    </r>
    <r>
      <rPr>
        <sz val="10"/>
        <rFont val="Times New Roman"/>
        <family val="1"/>
      </rPr>
      <t>(Không kể chương trình MTQG)</t>
    </r>
  </si>
  <si>
    <r>
      <t xml:space="preserve">Chi thường xuyên </t>
    </r>
    <r>
      <rPr>
        <sz val="10"/>
        <rFont val="Times New Roman"/>
        <family val="1"/>
      </rPr>
      <t>(Không kể chương trình MTQG)</t>
    </r>
  </si>
  <si>
    <t>Biểu mẫu số 58 - Nghị định 31 - Trang 1/1</t>
  </si>
  <si>
    <t>Đơn vị tính: Đồng</t>
  </si>
  <si>
    <t>So sánh 
QT/DT (%)</t>
  </si>
  <si>
    <t>Quyết toán 
năm 2017</t>
  </si>
  <si>
    <t>Dự toán 
năm 2017</t>
  </si>
  <si>
    <t>Sự nghiệp 
văn hóa 
thể thao</t>
  </si>
  <si>
    <t>Sự nghiệp 
kinh tế</t>
  </si>
  <si>
    <t>Đảm bảo 
xã hội</t>
  </si>
  <si>
    <t>Biểu mẫu số 59 - Nghị định 31 - Trang 1/1</t>
  </si>
  <si>
    <t>Biểu mẫu số 61 - Nghị định 31 - Trang 1/1</t>
  </si>
  <si>
    <t>Vốn 
đầu tư</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</si>
</sst>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
    <numFmt numFmtId="166" formatCode="_(* #,##0_);_(* \(#,##0\);_(* &quot;-&quot;??_);_(@_)"/>
  </numFmts>
  <fonts count="35" x14ac:knownFonts="1">
    <font>
      <sz val="11"/>
      <color theme="1"/>
      <name val="Calibri"/>
      <family val="2"/>
      <scheme val="minor"/>
    </font>
    <font>
      <sz val="11"/>
      <color theme="1"/>
      <name val="Times New Roman"/>
      <family val="1"/>
    </font>
    <font>
      <i/>
      <sz val="11"/>
      <color theme="1"/>
      <name val="Times New Roman"/>
      <family val="1"/>
    </font>
    <font>
      <b/>
      <sz val="11"/>
      <color theme="1"/>
      <name val="Times New Roman"/>
      <family val="1"/>
    </font>
    <font>
      <b/>
      <sz val="16"/>
      <color theme="1"/>
      <name val="Times New Roman"/>
      <family val="1"/>
    </font>
    <font>
      <sz val="16"/>
      <color theme="1"/>
      <name val="Times New Roman"/>
      <family val="1"/>
    </font>
    <font>
      <b/>
      <sz val="12"/>
      <name val="Times New Roman"/>
      <family val="1"/>
    </font>
    <font>
      <sz val="12"/>
      <color theme="1"/>
      <name val="Times New Roman"/>
      <family val="1"/>
    </font>
    <font>
      <b/>
      <sz val="10"/>
      <color theme="1"/>
      <name val="Times New Roman"/>
      <family val="1"/>
    </font>
    <font>
      <i/>
      <sz val="10"/>
      <color theme="1"/>
      <name val="Times New Roman"/>
      <family val="1"/>
    </font>
    <font>
      <i/>
      <sz val="12"/>
      <color theme="1"/>
      <name val="Times New Roman"/>
      <family val="1"/>
    </font>
    <font>
      <b/>
      <sz val="12"/>
      <color theme="1"/>
      <name val="Times New Roman"/>
      <family val="1"/>
    </font>
    <font>
      <b/>
      <sz val="11"/>
      <name val="Times New Roman"/>
      <family val="1"/>
    </font>
    <font>
      <i/>
      <sz val="11"/>
      <name val="Times New Roman"/>
      <family val="1"/>
    </font>
    <font>
      <i/>
      <sz val="10"/>
      <name val="Times New Roman"/>
      <family val="1"/>
    </font>
    <font>
      <b/>
      <sz val="10"/>
      <name val="Times New Roman"/>
      <family val="1"/>
    </font>
    <font>
      <sz val="10"/>
      <name val="Times New Roman"/>
      <family val="1"/>
    </font>
    <font>
      <b/>
      <sz val="11"/>
      <color rgb="FF000000"/>
      <name val="Times New Roman"/>
      <family val="1"/>
    </font>
    <font>
      <b/>
      <i/>
      <sz val="11"/>
      <color rgb="FF000000"/>
      <name val="Times New Roman"/>
      <family val="1"/>
    </font>
    <font>
      <sz val="11"/>
      <color rgb="FF000000"/>
      <name val="Times New Roman"/>
      <family val="1"/>
    </font>
    <font>
      <i/>
      <sz val="8"/>
      <color theme="1"/>
      <name val="Times New Roman"/>
      <family val="1"/>
    </font>
    <font>
      <i/>
      <sz val="12"/>
      <name val="Times New Roman"/>
      <family val="1"/>
    </font>
    <font>
      <sz val="11"/>
      <color theme="1"/>
      <name val="Calibri"/>
      <family val="2"/>
      <scheme val="minor"/>
    </font>
    <font>
      <b/>
      <i/>
      <sz val="9"/>
      <name val="Times New Roman"/>
      <family val="1"/>
    </font>
    <font>
      <sz val="11"/>
      <name val="Times New Roman"/>
      <family val="1"/>
    </font>
    <font>
      <sz val="12"/>
      <name val="Times New Roman"/>
      <family val="1"/>
    </font>
    <font>
      <b/>
      <sz val="14"/>
      <color theme="1"/>
      <name val="Times New Roman"/>
      <family val="1"/>
    </font>
    <font>
      <i/>
      <sz val="13"/>
      <color theme="1"/>
      <name val="Times New Roman"/>
      <family val="1"/>
    </font>
    <font>
      <b/>
      <sz val="14"/>
      <name val="Times New Roman"/>
      <family val="1"/>
    </font>
    <font>
      <i/>
      <sz val="13"/>
      <name val="Times New Roman"/>
      <family val="1"/>
    </font>
    <font>
      <b/>
      <i/>
      <sz val="11"/>
      <name val="Times New Roman"/>
      <family val="1"/>
    </font>
    <font>
      <b/>
      <i/>
      <sz val="12"/>
      <name val="Times New Roman"/>
      <family val="1"/>
    </font>
    <font>
      <b/>
      <i/>
      <sz val="10"/>
      <name val="Times New Roman"/>
      <family val="1"/>
    </font>
    <font>
      <b/>
      <sz val="10"/>
      <color rgb="FF000000"/>
      <name val="Times New Roman"/>
      <family val="1"/>
    </font>
    <font>
      <sz val="10"/>
      <color rgb="FF000000"/>
      <name val="Times New Roman"/>
      <family val="1"/>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43" fontId="22" fillId="0" borderId="0" applyFont="0" applyFill="0" applyBorder="0" applyAlignment="0" applyProtection="0"/>
  </cellStyleXfs>
  <cellXfs count="127">
    <xf numFmtId="0" fontId="0" fillId="0" borderId="0" xfId="0"/>
    <xf numFmtId="164" fontId="1" fillId="0" borderId="0" xfId="0" applyNumberFormat="1" applyFont="1" applyFill="1" applyBorder="1" applyAlignment="1">
      <alignment horizontal="right" vertical="center"/>
    </xf>
    <xf numFmtId="0" fontId="1" fillId="0" borderId="0" xfId="0" applyFont="1" applyFill="1" applyBorder="1" applyAlignment="1">
      <alignment horizontal="center" vertical="center"/>
    </xf>
    <xf numFmtId="165" fontId="2" fillId="0" borderId="0" xfId="0" applyNumberFormat="1" applyFont="1" applyFill="1" applyBorder="1"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xf>
    <xf numFmtId="0" fontId="5" fillId="0" borderId="0" xfId="0" applyFont="1" applyFill="1" applyBorder="1" applyAlignment="1">
      <alignment vertical="center"/>
    </xf>
    <xf numFmtId="0" fontId="1" fillId="0" borderId="0" xfId="0" applyFont="1" applyFill="1" applyBorder="1" applyAlignment="1">
      <alignment vertical="center"/>
    </xf>
    <xf numFmtId="0" fontId="7" fillId="0" borderId="0" xfId="0" applyFont="1" applyFill="1" applyBorder="1" applyAlignment="1">
      <alignment vertical="center"/>
    </xf>
    <xf numFmtId="164" fontId="7" fillId="0" borderId="0" xfId="0" applyNumberFormat="1" applyFont="1" applyFill="1" applyBorder="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vertical="center"/>
    </xf>
    <xf numFmtId="0" fontId="10" fillId="0" borderId="0" xfId="0" applyFont="1" applyFill="1" applyBorder="1" applyAlignment="1">
      <alignment vertical="center"/>
    </xf>
    <xf numFmtId="0" fontId="11" fillId="0" borderId="0" xfId="0" applyFont="1" applyFill="1" applyBorder="1" applyAlignment="1">
      <alignment vertical="center"/>
    </xf>
    <xf numFmtId="164" fontId="3" fillId="0" borderId="0" xfId="0" applyNumberFormat="1" applyFont="1" applyFill="1" applyBorder="1" applyAlignment="1">
      <alignment vertical="center"/>
    </xf>
    <xf numFmtId="164" fontId="9" fillId="0" borderId="0" xfId="0" applyNumberFormat="1" applyFont="1" applyFill="1" applyBorder="1" applyAlignment="1">
      <alignment horizontal="right" vertical="center"/>
    </xf>
    <xf numFmtId="0" fontId="14" fillId="0" borderId="0" xfId="0" applyFont="1" applyFill="1" applyBorder="1" applyAlignment="1">
      <alignment horizontal="center" vertical="center"/>
    </xf>
    <xf numFmtId="0" fontId="14" fillId="0" borderId="0" xfId="0" applyFont="1" applyFill="1" applyBorder="1" applyAlignment="1">
      <alignment vertical="center"/>
    </xf>
    <xf numFmtId="164" fontId="14" fillId="0" borderId="0" xfId="0" applyNumberFormat="1" applyFont="1" applyFill="1" applyBorder="1" applyAlignment="1">
      <alignment vertical="center"/>
    </xf>
    <xf numFmtId="164" fontId="1" fillId="0" borderId="0" xfId="0" applyNumberFormat="1" applyFont="1" applyFill="1" applyBorder="1" applyAlignment="1">
      <alignment vertical="center"/>
    </xf>
    <xf numFmtId="165" fontId="18" fillId="0" borderId="1" xfId="0" applyNumberFormat="1" applyFont="1" applyFill="1" applyBorder="1" applyAlignment="1">
      <alignment horizontal="center" vertical="center" wrapText="1"/>
    </xf>
    <xf numFmtId="0" fontId="20" fillId="0" borderId="0" xfId="0" applyFont="1" applyFill="1" applyBorder="1" applyAlignment="1">
      <alignment vertical="center"/>
    </xf>
    <xf numFmtId="3" fontId="20" fillId="0" borderId="0" xfId="0" applyNumberFormat="1" applyFont="1" applyFill="1" applyBorder="1" applyAlignment="1">
      <alignment horizontal="right" vertical="center"/>
    </xf>
    <xf numFmtId="0" fontId="16" fillId="0" borderId="0" xfId="0" applyFont="1" applyFill="1" applyAlignment="1">
      <alignment horizontal="center" vertical="center"/>
    </xf>
    <xf numFmtId="0" fontId="16" fillId="0" borderId="0" xfId="0" applyFont="1" applyFill="1" applyAlignment="1">
      <alignment vertical="center"/>
    </xf>
    <xf numFmtId="164" fontId="15" fillId="0" borderId="0" xfId="0" applyNumberFormat="1" applyFont="1" applyFill="1" applyAlignment="1">
      <alignment vertical="center"/>
    </xf>
    <xf numFmtId="3" fontId="15" fillId="0" borderId="0" xfId="0" applyNumberFormat="1" applyFont="1" applyFill="1" applyAlignment="1">
      <alignment vertical="center"/>
    </xf>
    <xf numFmtId="3" fontId="16" fillId="0" borderId="0" xfId="0" applyNumberFormat="1" applyFont="1" applyFill="1" applyAlignment="1">
      <alignment vertical="center"/>
    </xf>
    <xf numFmtId="0" fontId="17" fillId="0" borderId="1" xfId="0" applyFont="1" applyFill="1" applyBorder="1" applyAlignment="1">
      <alignment horizontal="center" vertical="center" wrapText="1"/>
    </xf>
    <xf numFmtId="164" fontId="17"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3" fontId="23" fillId="0" borderId="1" xfId="0" applyNumberFormat="1" applyFont="1" applyFill="1" applyBorder="1" applyAlignment="1">
      <alignment horizontal="center" vertical="center"/>
    </xf>
    <xf numFmtId="3" fontId="23" fillId="0" borderId="1" xfId="0" applyNumberFormat="1" applyFont="1" applyFill="1" applyBorder="1" applyAlignment="1">
      <alignment horizontal="center" vertical="center" wrapText="1"/>
    </xf>
    <xf numFmtId="3" fontId="12" fillId="0" borderId="1" xfId="0" applyNumberFormat="1" applyFont="1" applyFill="1" applyBorder="1" applyAlignment="1">
      <alignment vertical="center"/>
    </xf>
    <xf numFmtId="164" fontId="12" fillId="0" borderId="1" xfId="0" applyNumberFormat="1" applyFont="1" applyFill="1" applyBorder="1" applyAlignment="1">
      <alignment horizontal="center" vertical="center"/>
    </xf>
    <xf numFmtId="0" fontId="25" fillId="0" borderId="0" xfId="0" applyFont="1" applyFill="1" applyAlignment="1">
      <alignment horizontal="center" vertical="center"/>
    </xf>
    <xf numFmtId="0" fontId="25" fillId="0" borderId="0" xfId="0" applyFont="1" applyFill="1" applyAlignment="1">
      <alignment vertical="center"/>
    </xf>
    <xf numFmtId="3" fontId="25" fillId="0" borderId="0" xfId="0" applyNumberFormat="1" applyFont="1" applyFill="1" applyAlignment="1">
      <alignment vertical="center"/>
    </xf>
    <xf numFmtId="0" fontId="15" fillId="0" borderId="1" xfId="0" applyFont="1" applyFill="1" applyBorder="1" applyAlignment="1">
      <alignment horizontal="center" vertical="center" wrapText="1"/>
    </xf>
    <xf numFmtId="3" fontId="15" fillId="0" borderId="1" xfId="0" applyNumberFormat="1" applyFont="1" applyFill="1" applyBorder="1" applyAlignment="1">
      <alignment horizontal="center" vertical="center" wrapText="1"/>
    </xf>
    <xf numFmtId="0" fontId="17" fillId="0" borderId="1" xfId="0" applyFont="1" applyFill="1" applyBorder="1" applyAlignment="1">
      <alignment horizontal="justify" vertical="center" wrapText="1"/>
    </xf>
    <xf numFmtId="164" fontId="17" fillId="0" borderId="1" xfId="0" applyNumberFormat="1" applyFont="1" applyFill="1" applyBorder="1" applyAlignment="1">
      <alignment horizontal="right"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justify" vertical="center" wrapText="1"/>
    </xf>
    <xf numFmtId="164" fontId="19" fillId="0" borderId="1" xfId="0" applyNumberFormat="1" applyFont="1" applyFill="1" applyBorder="1" applyAlignment="1">
      <alignment horizontal="right" vertical="center" wrapText="1"/>
    </xf>
    <xf numFmtId="164" fontId="24" fillId="0" borderId="1" xfId="0" applyNumberFormat="1" applyFont="1" applyFill="1" applyBorder="1" applyAlignment="1">
      <alignment horizontal="right" vertical="center" wrapText="1"/>
    </xf>
    <xf numFmtId="164" fontId="12" fillId="0" borderId="1" xfId="0" applyNumberFormat="1" applyFont="1" applyFill="1" applyBorder="1" applyAlignment="1">
      <alignment horizontal="center" vertical="center" wrapText="1"/>
    </xf>
    <xf numFmtId="165" fontId="30" fillId="0" borderId="1" xfId="0" applyNumberFormat="1" applyFont="1" applyFill="1" applyBorder="1" applyAlignment="1">
      <alignment horizontal="center" vertical="center" wrapText="1"/>
    </xf>
    <xf numFmtId="164" fontId="12" fillId="0" borderId="1" xfId="0" applyNumberFormat="1" applyFont="1" applyFill="1" applyBorder="1" applyAlignment="1">
      <alignment horizontal="right" vertical="center" wrapText="1"/>
    </xf>
    <xf numFmtId="0" fontId="12" fillId="0" borderId="1" xfId="0" applyFont="1" applyFill="1" applyBorder="1" applyAlignment="1">
      <alignment horizontal="justify" vertical="center" wrapText="1"/>
    </xf>
    <xf numFmtId="0" fontId="24" fillId="0" borderId="1" xfId="0" applyFont="1" applyFill="1" applyBorder="1" applyAlignment="1">
      <alignment horizontal="center" vertical="center" wrapText="1"/>
    </xf>
    <xf numFmtId="0" fontId="24" fillId="0" borderId="1" xfId="0" applyFont="1" applyFill="1" applyBorder="1" applyAlignment="1">
      <alignment horizontal="justify" vertical="center" wrapText="1"/>
    </xf>
    <xf numFmtId="0" fontId="13" fillId="0" borderId="1" xfId="0" applyFont="1" applyFill="1" applyBorder="1" applyAlignment="1">
      <alignment horizontal="center" vertical="center" wrapText="1"/>
    </xf>
    <xf numFmtId="164" fontId="13" fillId="0" borderId="1" xfId="0" applyNumberFormat="1" applyFont="1" applyFill="1" applyBorder="1" applyAlignment="1">
      <alignment horizontal="right" vertical="center" wrapText="1"/>
    </xf>
    <xf numFmtId="164" fontId="6" fillId="0" borderId="1" xfId="0" applyNumberFormat="1" applyFont="1" applyFill="1" applyBorder="1" applyAlignment="1">
      <alignment horizontal="center" vertical="center" wrapText="1"/>
    </xf>
    <xf numFmtId="165" fontId="31"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64" fontId="6" fillId="0" borderId="1" xfId="0" applyNumberFormat="1" applyFont="1" applyFill="1" applyBorder="1" applyAlignment="1">
      <alignment horizontal="right" vertical="center" wrapText="1"/>
    </xf>
    <xf numFmtId="0" fontId="6" fillId="0" borderId="1" xfId="0" applyFont="1" applyFill="1" applyBorder="1" applyAlignment="1">
      <alignment horizontal="justify" vertical="center" wrapText="1"/>
    </xf>
    <xf numFmtId="0" fontId="25" fillId="0" borderId="1" xfId="0" applyFont="1" applyFill="1" applyBorder="1" applyAlignment="1">
      <alignment horizontal="center" vertical="center" wrapText="1"/>
    </xf>
    <xf numFmtId="0" fontId="25" fillId="0" borderId="1" xfId="0" applyFont="1" applyFill="1" applyBorder="1" applyAlignment="1">
      <alignment horizontal="justify" vertical="center" wrapText="1"/>
    </xf>
    <xf numFmtId="164" fontId="25" fillId="0" borderId="1" xfId="0" applyNumberFormat="1" applyFont="1" applyFill="1" applyBorder="1" applyAlignment="1">
      <alignment horizontal="right" vertical="center" wrapText="1"/>
    </xf>
    <xf numFmtId="0" fontId="21" fillId="0" borderId="1" xfId="0" applyFont="1" applyFill="1" applyBorder="1" applyAlignment="1">
      <alignment horizontal="center" vertical="center" wrapText="1"/>
    </xf>
    <xf numFmtId="0" fontId="21" fillId="0" borderId="1" xfId="0" applyFont="1" applyFill="1" applyBorder="1" applyAlignment="1">
      <alignment horizontal="justify" vertical="center" wrapText="1"/>
    </xf>
    <xf numFmtId="164" fontId="21" fillId="0" borderId="1" xfId="0" applyNumberFormat="1" applyFont="1" applyFill="1" applyBorder="1" applyAlignment="1">
      <alignment horizontal="right" vertical="center" wrapText="1"/>
    </xf>
    <xf numFmtId="0" fontId="21" fillId="0" borderId="1" xfId="0" applyFont="1" applyFill="1" applyBorder="1" applyAlignment="1">
      <alignment vertical="center" wrapText="1"/>
    </xf>
    <xf numFmtId="0" fontId="25" fillId="0" borderId="1" xfId="0" applyFont="1" applyFill="1" applyBorder="1" applyAlignment="1">
      <alignment vertical="center" wrapText="1"/>
    </xf>
    <xf numFmtId="0" fontId="13" fillId="0" borderId="1" xfId="0" applyFont="1" applyFill="1" applyBorder="1" applyAlignment="1">
      <alignment vertical="center" wrapText="1"/>
    </xf>
    <xf numFmtId="164" fontId="10" fillId="0" borderId="0" xfId="0" applyNumberFormat="1" applyFont="1" applyFill="1" applyBorder="1" applyAlignment="1">
      <alignment horizontal="right" vertical="center"/>
    </xf>
    <xf numFmtId="0" fontId="26" fillId="0" borderId="0" xfId="0" applyFont="1" applyFill="1" applyBorder="1" applyAlignment="1">
      <alignment horizontal="center" vertical="center"/>
    </xf>
    <xf numFmtId="0" fontId="27" fillId="0" borderId="0" xfId="0" applyFont="1" applyFill="1" applyBorder="1" applyAlignment="1">
      <alignment horizontal="center" vertical="center"/>
    </xf>
    <xf numFmtId="0" fontId="17" fillId="0" borderId="1" xfId="0" applyFont="1" applyFill="1" applyBorder="1" applyAlignment="1">
      <alignment horizontal="center" vertical="center" wrapText="1"/>
    </xf>
    <xf numFmtId="164" fontId="17" fillId="0" borderId="1" xfId="0" applyNumberFormat="1" applyFont="1" applyFill="1" applyBorder="1" applyAlignment="1">
      <alignment horizontal="center" vertical="center" wrapText="1"/>
    </xf>
    <xf numFmtId="164" fontId="6" fillId="0" borderId="0" xfId="0" applyNumberFormat="1" applyFont="1" applyFill="1" applyBorder="1" applyAlignment="1">
      <alignment horizontal="center" vertical="center"/>
    </xf>
    <xf numFmtId="0" fontId="26" fillId="0" borderId="0" xfId="0" applyFont="1" applyAlignment="1">
      <alignment horizontal="center"/>
    </xf>
    <xf numFmtId="0" fontId="28" fillId="0" borderId="0" xfId="0" applyFont="1" applyFill="1" applyBorder="1" applyAlignment="1">
      <alignment horizontal="center" vertical="center"/>
    </xf>
    <xf numFmtId="0" fontId="29" fillId="0" borderId="0" xfId="0" applyFont="1" applyFill="1" applyBorder="1" applyAlignment="1">
      <alignment horizontal="center" vertical="center"/>
    </xf>
    <xf numFmtId="164" fontId="14" fillId="0" borderId="0" xfId="0" applyNumberFormat="1" applyFont="1" applyFill="1" applyBorder="1" applyAlignment="1">
      <alignment horizontal="right" vertical="center"/>
    </xf>
    <xf numFmtId="0" fontId="6" fillId="0" borderId="1" xfId="0"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164" fontId="9" fillId="0" borderId="2" xfId="0" applyNumberFormat="1" applyFont="1" applyFill="1" applyBorder="1" applyAlignment="1">
      <alignment horizontal="right" vertical="center"/>
    </xf>
    <xf numFmtId="164" fontId="9" fillId="0" borderId="0" xfId="0" applyNumberFormat="1" applyFont="1" applyFill="1" applyBorder="1" applyAlignment="1">
      <alignment horizontal="right" vertical="center"/>
    </xf>
    <xf numFmtId="164" fontId="12" fillId="0" borderId="1" xfId="0" applyNumberFormat="1" applyFont="1" applyFill="1" applyBorder="1" applyAlignment="1">
      <alignment horizontal="center" vertical="center" wrapText="1"/>
    </xf>
    <xf numFmtId="0" fontId="26"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3" fontId="12" fillId="0" borderId="1" xfId="0" applyNumberFormat="1" applyFont="1" applyFill="1" applyBorder="1" applyAlignment="1">
      <alignment horizontal="center" vertical="center"/>
    </xf>
    <xf numFmtId="3" fontId="12" fillId="0" borderId="1" xfId="0" applyNumberFormat="1" applyFont="1" applyFill="1" applyBorder="1" applyAlignment="1">
      <alignment horizontal="center" vertical="center" wrapText="1"/>
    </xf>
    <xf numFmtId="3"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3" fontId="10" fillId="0" borderId="0" xfId="0" applyNumberFormat="1" applyFont="1" applyFill="1" applyBorder="1" applyAlignment="1">
      <alignment horizontal="right" vertical="center"/>
    </xf>
    <xf numFmtId="165" fontId="32" fillId="0" borderId="1" xfId="0" applyNumberFormat="1" applyFont="1" applyFill="1" applyBorder="1" applyAlignment="1">
      <alignment horizontal="center" vertical="center" wrapText="1"/>
    </xf>
    <xf numFmtId="0" fontId="33" fillId="0" borderId="1" xfId="0" applyFont="1" applyFill="1" applyBorder="1" applyAlignment="1">
      <alignment vertical="center" wrapText="1"/>
    </xf>
    <xf numFmtId="0" fontId="33" fillId="0" borderId="1" xfId="0" applyFont="1" applyFill="1" applyBorder="1" applyAlignment="1">
      <alignment horizontal="center" vertical="center" wrapText="1"/>
    </xf>
    <xf numFmtId="3" fontId="33" fillId="0" borderId="1" xfId="0" applyNumberFormat="1" applyFont="1" applyFill="1" applyBorder="1" applyAlignment="1">
      <alignment horizontal="right" vertical="center" wrapText="1"/>
    </xf>
    <xf numFmtId="3" fontId="15" fillId="0" borderId="1" xfId="0" applyNumberFormat="1" applyFont="1" applyFill="1" applyBorder="1" applyAlignment="1">
      <alignment horizontal="right" vertical="center" wrapText="1"/>
    </xf>
    <xf numFmtId="0" fontId="33" fillId="0" borderId="1" xfId="0" applyFont="1" applyFill="1" applyBorder="1" applyAlignment="1">
      <alignment horizontal="justify" vertical="center" wrapText="1"/>
    </xf>
    <xf numFmtId="0" fontId="34" fillId="0" borderId="1" xfId="0" applyFont="1" applyFill="1" applyBorder="1" applyAlignment="1">
      <alignment horizontal="center" vertical="center" wrapText="1"/>
    </xf>
    <xf numFmtId="0" fontId="34" fillId="0" borderId="1" xfId="0" applyFont="1" applyFill="1" applyBorder="1" applyAlignment="1">
      <alignment horizontal="justify" vertical="center" wrapText="1"/>
    </xf>
    <xf numFmtId="3" fontId="34" fillId="0" borderId="1" xfId="0" applyNumberFormat="1" applyFont="1" applyFill="1" applyBorder="1" applyAlignment="1">
      <alignment horizontal="right" vertical="center" wrapText="1"/>
    </xf>
    <xf numFmtId="3" fontId="16" fillId="0" borderId="1" xfId="0" applyNumberFormat="1" applyFont="1" applyFill="1" applyBorder="1" applyAlignment="1">
      <alignment horizontal="right" vertical="center" wrapText="1"/>
    </xf>
    <xf numFmtId="0" fontId="34" fillId="0" borderId="1" xfId="0" applyFont="1" applyFill="1" applyBorder="1" applyAlignment="1">
      <alignment vertical="center" wrapText="1"/>
    </xf>
    <xf numFmtId="0" fontId="28" fillId="0" borderId="0" xfId="0" applyFont="1" applyFill="1" applyAlignment="1">
      <alignment horizontal="center" vertical="center" wrapText="1"/>
    </xf>
    <xf numFmtId="0" fontId="28" fillId="0" borderId="0" xfId="0" applyFont="1" applyFill="1" applyAlignment="1">
      <alignment horizontal="center" vertical="center"/>
    </xf>
    <xf numFmtId="0" fontId="29" fillId="0" borderId="0" xfId="0" applyFont="1" applyFill="1" applyAlignment="1">
      <alignment horizontal="center" vertical="center" wrapText="1"/>
    </xf>
    <xf numFmtId="0" fontId="29" fillId="0" borderId="0" xfId="0" applyFont="1" applyFill="1" applyAlignment="1">
      <alignment horizontal="center" vertical="center"/>
    </xf>
    <xf numFmtId="0" fontId="21" fillId="0" borderId="0" xfId="0" applyFont="1" applyFill="1" applyAlignment="1">
      <alignment horizontal="right" vertical="center"/>
    </xf>
    <xf numFmtId="164" fontId="15" fillId="0" borderId="1" xfId="0" applyNumberFormat="1" applyFont="1" applyFill="1" applyBorder="1" applyAlignment="1">
      <alignment horizontal="center" vertical="center" wrapText="1"/>
    </xf>
    <xf numFmtId="3" fontId="15" fillId="0" borderId="1" xfId="0" applyNumberFormat="1" applyFont="1" applyFill="1" applyBorder="1" applyAlignment="1">
      <alignment horizontal="center" vertical="center"/>
    </xf>
    <xf numFmtId="3" fontId="15" fillId="0" borderId="1" xfId="0" applyNumberFormat="1" applyFont="1" applyFill="1" applyBorder="1" applyAlignment="1">
      <alignment vertical="center"/>
    </xf>
    <xf numFmtId="164" fontId="15" fillId="0" borderId="1" xfId="0" applyNumberFormat="1" applyFont="1" applyFill="1" applyBorder="1" applyAlignment="1">
      <alignment horizontal="center" vertical="center"/>
    </xf>
    <xf numFmtId="3" fontId="16" fillId="0" borderId="1" xfId="0" applyNumberFormat="1" applyFont="1" applyFill="1" applyBorder="1" applyAlignment="1">
      <alignment vertical="center"/>
    </xf>
    <xf numFmtId="164" fontId="16" fillId="0" borderId="1" xfId="0" applyNumberFormat="1" applyFont="1" applyFill="1" applyBorder="1" applyAlignment="1">
      <alignment horizontal="center" vertical="center"/>
    </xf>
    <xf numFmtId="0" fontId="16" fillId="0" borderId="1" xfId="0" applyFont="1" applyFill="1" applyBorder="1" applyAlignment="1">
      <alignment horizontal="center" vertical="center"/>
    </xf>
    <xf numFmtId="0" fontId="16" fillId="0" borderId="1" xfId="0" applyFont="1" applyFill="1" applyBorder="1" applyAlignment="1">
      <alignment vertical="center"/>
    </xf>
    <xf numFmtId="0" fontId="15" fillId="0" borderId="1" xfId="0" applyFont="1" applyFill="1" applyBorder="1" applyAlignment="1">
      <alignment horizontal="center" vertical="center"/>
    </xf>
    <xf numFmtId="0" fontId="24" fillId="0" borderId="1" xfId="0" applyFont="1" applyFill="1" applyBorder="1" applyAlignment="1">
      <alignment horizontal="center" vertical="center"/>
    </xf>
    <xf numFmtId="0" fontId="24" fillId="0" borderId="1" xfId="0" applyFont="1" applyFill="1" applyBorder="1" applyAlignment="1">
      <alignment vertical="center"/>
    </xf>
    <xf numFmtId="166" fontId="24" fillId="0" borderId="1" xfId="1" applyNumberFormat="1" applyFont="1" applyFill="1" applyBorder="1" applyAlignment="1">
      <alignment vertical="center"/>
    </xf>
    <xf numFmtId="3" fontId="24" fillId="0" borderId="1" xfId="0" applyNumberFormat="1" applyFont="1" applyFill="1" applyBorder="1" applyAlignment="1">
      <alignment vertical="center"/>
    </xf>
    <xf numFmtId="164" fontId="24" fillId="0" borderId="1" xfId="0" applyNumberFormat="1" applyFont="1" applyFill="1" applyBorder="1" applyAlignment="1">
      <alignment horizontal="center" vertical="center"/>
    </xf>
    <xf numFmtId="3" fontId="21" fillId="0" borderId="2" xfId="0" applyNumberFormat="1" applyFont="1" applyFill="1" applyBorder="1" applyAlignment="1">
      <alignment horizontal="right" vertical="center"/>
    </xf>
    <xf numFmtId="0" fontId="15" fillId="0" borderId="1" xfId="0" applyFont="1" applyFill="1" applyBorder="1" applyAlignment="1">
      <alignment horizontal="center" vertical="center"/>
    </xf>
    <xf numFmtId="49" fontId="15" fillId="0" borderId="1" xfId="0" applyNumberFormat="1" applyFont="1" applyFill="1" applyBorder="1" applyAlignment="1">
      <alignment horizontal="justify" vertical="center" wrapText="1"/>
    </xf>
    <xf numFmtId="49" fontId="16" fillId="0" borderId="1" xfId="0" applyNumberFormat="1" applyFont="1" applyFill="1" applyBorder="1" applyAlignment="1">
      <alignment horizontal="justify" vertical="center" wrapText="1"/>
    </xf>
    <xf numFmtId="49" fontId="15" fillId="0" borderId="1" xfId="0" applyNumberFormat="1" applyFont="1" applyFill="1" applyBorder="1" applyAlignment="1">
      <alignment horizontal="left" vertical="center"/>
    </xf>
    <xf numFmtId="49" fontId="16" fillId="0" borderId="1" xfId="0" applyNumberFormat="1" applyFont="1" applyFill="1" applyBorder="1" applyAlignment="1">
      <alignment horizontal="left" vertic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zoomScaleNormal="100" workbookViewId="0">
      <selection sqref="A1:F1"/>
    </sheetView>
  </sheetViews>
  <sheetFormatPr defaultColWidth="9.109375" defaultRowHeight="13.8" x14ac:dyDescent="0.3"/>
  <cols>
    <col min="1" max="1" width="5.5546875" style="7" customWidth="1"/>
    <col min="2" max="2" width="46.88671875" style="7" customWidth="1"/>
    <col min="3" max="5" width="12.44140625" style="1" customWidth="1"/>
    <col min="6" max="6" width="9" style="1" customWidth="1"/>
    <col min="7" max="16384" width="9.109375" style="7"/>
  </cols>
  <sheetData>
    <row r="1" spans="1:7" s="10" customFormat="1" ht="19.2" customHeight="1" x14ac:dyDescent="0.3">
      <c r="A1" s="69" t="s">
        <v>229</v>
      </c>
      <c r="B1" s="69"/>
      <c r="C1" s="69"/>
      <c r="D1" s="69"/>
      <c r="E1" s="69"/>
      <c r="F1" s="69"/>
    </row>
    <row r="2" spans="1:7" s="13" customFormat="1" ht="17.399999999999999" customHeight="1" x14ac:dyDescent="0.3">
      <c r="A2" s="69" t="s">
        <v>61</v>
      </c>
      <c r="B2" s="69"/>
      <c r="C2" s="69"/>
      <c r="D2" s="69"/>
      <c r="E2" s="69"/>
      <c r="F2" s="69"/>
    </row>
    <row r="3" spans="1:7" s="12" customFormat="1" ht="16.8" x14ac:dyDescent="0.3">
      <c r="A3" s="70" t="s">
        <v>231</v>
      </c>
      <c r="B3" s="70"/>
      <c r="C3" s="70"/>
      <c r="D3" s="70"/>
      <c r="E3" s="70"/>
      <c r="F3" s="70"/>
    </row>
    <row r="4" spans="1:7" s="11" customFormat="1" ht="15.6" x14ac:dyDescent="0.3">
      <c r="C4" s="68" t="s">
        <v>230</v>
      </c>
      <c r="D4" s="68"/>
      <c r="E4" s="68"/>
      <c r="F4" s="68"/>
    </row>
    <row r="5" spans="1:7" s="2" customFormat="1" ht="18.600000000000001" customHeight="1" x14ac:dyDescent="0.3">
      <c r="A5" s="71" t="s">
        <v>0</v>
      </c>
      <c r="B5" s="71" t="s">
        <v>1</v>
      </c>
      <c r="C5" s="72" t="s">
        <v>2</v>
      </c>
      <c r="D5" s="72" t="s">
        <v>3</v>
      </c>
      <c r="E5" s="72" t="s">
        <v>4</v>
      </c>
      <c r="F5" s="72"/>
      <c r="G5" s="6"/>
    </row>
    <row r="6" spans="1:7" s="2" customFormat="1" ht="27.6" customHeight="1" x14ac:dyDescent="0.3">
      <c r="A6" s="71"/>
      <c r="B6" s="71"/>
      <c r="C6" s="72"/>
      <c r="D6" s="72"/>
      <c r="E6" s="29" t="s">
        <v>5</v>
      </c>
      <c r="F6" s="29" t="s">
        <v>6</v>
      </c>
      <c r="G6" s="6"/>
    </row>
    <row r="7" spans="1:7" s="3" customFormat="1" ht="14.4" x14ac:dyDescent="0.3">
      <c r="A7" s="20" t="s">
        <v>7</v>
      </c>
      <c r="B7" s="20" t="s">
        <v>8</v>
      </c>
      <c r="C7" s="20">
        <v>1</v>
      </c>
      <c r="D7" s="20">
        <v>2</v>
      </c>
      <c r="E7" s="20" t="s">
        <v>9</v>
      </c>
      <c r="F7" s="20" t="s">
        <v>10</v>
      </c>
    </row>
    <row r="8" spans="1:7" s="5" customFormat="1" ht="20.399999999999999" x14ac:dyDescent="0.3">
      <c r="A8" s="28" t="s">
        <v>7</v>
      </c>
      <c r="B8" s="40" t="s">
        <v>11</v>
      </c>
      <c r="C8" s="41">
        <f>SUM(C9,C12,C15:C21)</f>
        <v>648707</v>
      </c>
      <c r="D8" s="41">
        <f>SUM(D9,D12,D15:D21)</f>
        <v>761668.70872300002</v>
      </c>
      <c r="E8" s="41">
        <f t="shared" ref="E8:E9" si="0">D8-C8</f>
        <v>112961.70872300002</v>
      </c>
      <c r="F8" s="41">
        <f>D8/C8*100</f>
        <v>117.41336361762707</v>
      </c>
      <c r="G8" s="4"/>
    </row>
    <row r="9" spans="1:7" s="5" customFormat="1" ht="18.600000000000001" customHeight="1" x14ac:dyDescent="0.3">
      <c r="A9" s="28" t="s">
        <v>12</v>
      </c>
      <c r="B9" s="40" t="s">
        <v>13</v>
      </c>
      <c r="C9" s="41">
        <f>SUM(C10:C11)</f>
        <v>465232</v>
      </c>
      <c r="D9" s="41">
        <f t="shared" ref="D9" si="1">SUM(D10:D11)</f>
        <v>456016.560734</v>
      </c>
      <c r="E9" s="41">
        <f t="shared" si="0"/>
        <v>-9215.4392660000012</v>
      </c>
      <c r="F9" s="41">
        <f t="shared" ref="F9:F35" si="2">D9/C9*100</f>
        <v>98.019173387471199</v>
      </c>
      <c r="G9" s="4"/>
    </row>
    <row r="10" spans="1:7" ht="21" x14ac:dyDescent="0.3">
      <c r="A10" s="42" t="s">
        <v>14</v>
      </c>
      <c r="B10" s="43" t="s">
        <v>15</v>
      </c>
      <c r="C10" s="44">
        <v>7617</v>
      </c>
      <c r="D10" s="44">
        <v>12810.834526000001</v>
      </c>
      <c r="E10" s="44">
        <f>D10-C10</f>
        <v>5193.8345260000006</v>
      </c>
      <c r="F10" s="44">
        <f t="shared" si="2"/>
        <v>168.18740351844559</v>
      </c>
      <c r="G10" s="6"/>
    </row>
    <row r="11" spans="1:7" ht="21" x14ac:dyDescent="0.3">
      <c r="A11" s="42" t="s">
        <v>14</v>
      </c>
      <c r="B11" s="43" t="s">
        <v>16</v>
      </c>
      <c r="C11" s="44">
        <f>465232-C10</f>
        <v>457615</v>
      </c>
      <c r="D11" s="44">
        <v>443205.72620799998</v>
      </c>
      <c r="E11" s="44">
        <f t="shared" ref="E11:E36" si="3">D11-C11</f>
        <v>-14409.273792000022</v>
      </c>
      <c r="F11" s="44">
        <f t="shared" si="2"/>
        <v>96.85122345377664</v>
      </c>
      <c r="G11" s="6"/>
    </row>
    <row r="12" spans="1:7" s="5" customFormat="1" ht="20.399999999999999" x14ac:dyDescent="0.3">
      <c r="A12" s="28" t="s">
        <v>17</v>
      </c>
      <c r="B12" s="40" t="s">
        <v>18</v>
      </c>
      <c r="C12" s="41">
        <f>SUM(C13:C14)</f>
        <v>176857</v>
      </c>
      <c r="D12" s="41">
        <f t="shared" ref="D12" si="4">SUM(D13:D14)</f>
        <v>215639.50896000001</v>
      </c>
      <c r="E12" s="41">
        <f t="shared" si="3"/>
        <v>38782.508960000006</v>
      </c>
      <c r="F12" s="41">
        <f t="shared" si="2"/>
        <v>121.92873844970795</v>
      </c>
      <c r="G12" s="4"/>
    </row>
    <row r="13" spans="1:7" ht="21" x14ac:dyDescent="0.3">
      <c r="A13" s="42">
        <v>1</v>
      </c>
      <c r="B13" s="43" t="s">
        <v>19</v>
      </c>
      <c r="C13" s="44">
        <v>176857</v>
      </c>
      <c r="D13" s="44">
        <v>177117.913</v>
      </c>
      <c r="E13" s="44">
        <f t="shared" si="3"/>
        <v>260.91300000000047</v>
      </c>
      <c r="F13" s="44">
        <f t="shared" si="2"/>
        <v>100.14752766359263</v>
      </c>
      <c r="G13" s="6"/>
    </row>
    <row r="14" spans="1:7" ht="21" x14ac:dyDescent="0.3">
      <c r="A14" s="42">
        <v>2</v>
      </c>
      <c r="B14" s="43" t="s">
        <v>20</v>
      </c>
      <c r="C14" s="44"/>
      <c r="D14" s="44">
        <v>38521.595959999999</v>
      </c>
      <c r="E14" s="44">
        <f t="shared" si="3"/>
        <v>38521.595959999999</v>
      </c>
      <c r="F14" s="44"/>
      <c r="G14" s="6"/>
    </row>
    <row r="15" spans="1:7" s="5" customFormat="1" ht="20.399999999999999" x14ac:dyDescent="0.3">
      <c r="A15" s="28" t="s">
        <v>21</v>
      </c>
      <c r="B15" s="40" t="s">
        <v>22</v>
      </c>
      <c r="C15" s="41"/>
      <c r="D15" s="41"/>
      <c r="E15" s="41"/>
      <c r="F15" s="41"/>
      <c r="G15" s="4"/>
    </row>
    <row r="16" spans="1:7" s="5" customFormat="1" ht="20.399999999999999" x14ac:dyDescent="0.3">
      <c r="A16" s="28" t="s">
        <v>23</v>
      </c>
      <c r="B16" s="40" t="s">
        <v>51</v>
      </c>
      <c r="C16" s="41"/>
      <c r="D16" s="41">
        <v>8685.8150000000005</v>
      </c>
      <c r="E16" s="41">
        <f t="shared" si="3"/>
        <v>8685.8150000000005</v>
      </c>
      <c r="F16" s="41"/>
      <c r="G16" s="4"/>
    </row>
    <row r="17" spans="1:9" s="5" customFormat="1" ht="20.399999999999999" x14ac:dyDescent="0.3">
      <c r="A17" s="28" t="s">
        <v>25</v>
      </c>
      <c r="B17" s="40" t="s">
        <v>52</v>
      </c>
      <c r="C17" s="41"/>
      <c r="D17" s="41">
        <v>3472.3067999999998</v>
      </c>
      <c r="E17" s="41">
        <f t="shared" si="3"/>
        <v>3472.3067999999998</v>
      </c>
      <c r="F17" s="41"/>
      <c r="G17" s="4"/>
    </row>
    <row r="18" spans="1:9" s="5" customFormat="1" ht="20.399999999999999" x14ac:dyDescent="0.3">
      <c r="A18" s="28" t="s">
        <v>55</v>
      </c>
      <c r="B18" s="40" t="s">
        <v>53</v>
      </c>
      <c r="C18" s="41">
        <v>6618</v>
      </c>
      <c r="D18" s="41">
        <v>20683.145858</v>
      </c>
      <c r="E18" s="41">
        <f t="shared" si="3"/>
        <v>14065.145858</v>
      </c>
      <c r="F18" s="41">
        <f t="shared" si="2"/>
        <v>312.52864699304928</v>
      </c>
      <c r="G18" s="4"/>
    </row>
    <row r="19" spans="1:9" s="5" customFormat="1" ht="20.399999999999999" x14ac:dyDescent="0.3">
      <c r="A19" s="28" t="s">
        <v>56</v>
      </c>
      <c r="B19" s="40" t="s">
        <v>54</v>
      </c>
      <c r="C19" s="41"/>
      <c r="D19" s="41">
        <v>6355.9362389999997</v>
      </c>
      <c r="E19" s="41">
        <f t="shared" si="3"/>
        <v>6355.9362389999997</v>
      </c>
      <c r="F19" s="41"/>
      <c r="G19" s="4"/>
    </row>
    <row r="20" spans="1:9" s="5" customFormat="1" ht="20.399999999999999" x14ac:dyDescent="0.3">
      <c r="A20" s="28" t="s">
        <v>57</v>
      </c>
      <c r="B20" s="40" t="s">
        <v>24</v>
      </c>
      <c r="C20" s="41"/>
      <c r="D20" s="41">
        <v>1047.063928</v>
      </c>
      <c r="E20" s="41">
        <f t="shared" si="3"/>
        <v>1047.063928</v>
      </c>
      <c r="F20" s="41"/>
      <c r="G20" s="4"/>
    </row>
    <row r="21" spans="1:9" s="5" customFormat="1" ht="20.399999999999999" x14ac:dyDescent="0.3">
      <c r="A21" s="28" t="s">
        <v>58</v>
      </c>
      <c r="B21" s="40" t="s">
        <v>26</v>
      </c>
      <c r="C21" s="41"/>
      <c r="D21" s="41">
        <v>49768.371204000003</v>
      </c>
      <c r="E21" s="41">
        <f t="shared" si="3"/>
        <v>49768.371204000003</v>
      </c>
      <c r="F21" s="41"/>
      <c r="G21" s="4"/>
    </row>
    <row r="22" spans="1:9" s="5" customFormat="1" ht="20.399999999999999" x14ac:dyDescent="0.3">
      <c r="A22" s="28" t="s">
        <v>8</v>
      </c>
      <c r="B22" s="40" t="s">
        <v>27</v>
      </c>
      <c r="C22" s="41">
        <f>SUM(C23,C30,C33:C36)</f>
        <v>648707</v>
      </c>
      <c r="D22" s="41">
        <f t="shared" ref="D22" si="5">SUM(D23,D30,D33:D36)</f>
        <v>753913.20458899997</v>
      </c>
      <c r="E22" s="41">
        <f t="shared" si="3"/>
        <v>105206.20458899997</v>
      </c>
      <c r="F22" s="41">
        <f t="shared" si="2"/>
        <v>116.21783094509539</v>
      </c>
      <c r="G22" s="4"/>
      <c r="I22" s="14"/>
    </row>
    <row r="23" spans="1:9" s="5" customFormat="1" ht="20.399999999999999" x14ac:dyDescent="0.3">
      <c r="A23" s="28" t="s">
        <v>12</v>
      </c>
      <c r="B23" s="40" t="s">
        <v>28</v>
      </c>
      <c r="C23" s="41">
        <f>SUM(C24:C29)</f>
        <v>642089</v>
      </c>
      <c r="D23" s="41">
        <f t="shared" ref="D23" si="6">SUM(D24:D29)</f>
        <v>608147.13211300003</v>
      </c>
      <c r="E23" s="41">
        <f t="shared" si="3"/>
        <v>-33941.867886999971</v>
      </c>
      <c r="F23" s="41">
        <f t="shared" si="2"/>
        <v>94.713837507417196</v>
      </c>
      <c r="G23" s="4"/>
    </row>
    <row r="24" spans="1:9" ht="21" x14ac:dyDescent="0.3">
      <c r="A24" s="42">
        <v>1</v>
      </c>
      <c r="B24" s="43" t="s">
        <v>29</v>
      </c>
      <c r="C24" s="44">
        <v>185053</v>
      </c>
      <c r="D24" s="44">
        <v>166790.434465</v>
      </c>
      <c r="E24" s="44">
        <f t="shared" si="3"/>
        <v>-18262.565535000002</v>
      </c>
      <c r="F24" s="44">
        <f t="shared" si="2"/>
        <v>90.131170240417617</v>
      </c>
      <c r="G24" s="6"/>
    </row>
    <row r="25" spans="1:9" ht="21" x14ac:dyDescent="0.3">
      <c r="A25" s="42">
        <v>2</v>
      </c>
      <c r="B25" s="43" t="s">
        <v>30</v>
      </c>
      <c r="C25" s="44">
        <v>447869</v>
      </c>
      <c r="D25" s="45">
        <f>441379.497648-(9.5+13.3)</f>
        <v>441356.69764800003</v>
      </c>
      <c r="E25" s="44">
        <f t="shared" si="3"/>
        <v>-6512.3023519999697</v>
      </c>
      <c r="F25" s="44">
        <f t="shared" si="2"/>
        <v>98.54593589822025</v>
      </c>
      <c r="G25" s="6"/>
    </row>
    <row r="26" spans="1:9" ht="19.2" customHeight="1" x14ac:dyDescent="0.3">
      <c r="A26" s="42">
        <v>3</v>
      </c>
      <c r="B26" s="43" t="s">
        <v>31</v>
      </c>
      <c r="C26" s="44"/>
      <c r="D26" s="44"/>
      <c r="E26" s="44"/>
      <c r="F26" s="44"/>
      <c r="G26" s="6"/>
    </row>
    <row r="27" spans="1:9" ht="21" x14ac:dyDescent="0.3">
      <c r="A27" s="42">
        <v>4</v>
      </c>
      <c r="B27" s="43" t="s">
        <v>32</v>
      </c>
      <c r="C27" s="44"/>
      <c r="D27" s="44"/>
      <c r="E27" s="44"/>
      <c r="F27" s="44"/>
      <c r="G27" s="6"/>
    </row>
    <row r="28" spans="1:9" ht="21" x14ac:dyDescent="0.3">
      <c r="A28" s="42">
        <v>5</v>
      </c>
      <c r="B28" s="43" t="s">
        <v>33</v>
      </c>
      <c r="C28" s="44">
        <v>9167</v>
      </c>
      <c r="D28" s="44"/>
      <c r="E28" s="44">
        <f t="shared" si="3"/>
        <v>-9167</v>
      </c>
      <c r="F28" s="44">
        <f t="shared" si="2"/>
        <v>0</v>
      </c>
      <c r="G28" s="6"/>
    </row>
    <row r="29" spans="1:9" ht="21" x14ac:dyDescent="0.3">
      <c r="A29" s="42">
        <v>6</v>
      </c>
      <c r="B29" s="43" t="s">
        <v>34</v>
      </c>
      <c r="C29" s="44"/>
      <c r="D29" s="44"/>
      <c r="E29" s="44"/>
      <c r="F29" s="44"/>
      <c r="G29" s="6"/>
    </row>
    <row r="30" spans="1:9" s="5" customFormat="1" ht="20.399999999999999" x14ac:dyDescent="0.3">
      <c r="A30" s="28" t="s">
        <v>17</v>
      </c>
      <c r="B30" s="40" t="s">
        <v>35</v>
      </c>
      <c r="C30" s="41">
        <f>SUM(C31:C32)</f>
        <v>0</v>
      </c>
      <c r="D30" s="41">
        <f t="shared" ref="D30" si="7">SUM(D31:D32)</f>
        <v>925.88199999999995</v>
      </c>
      <c r="E30" s="41">
        <f t="shared" si="3"/>
        <v>925.88199999999995</v>
      </c>
      <c r="F30" s="41"/>
      <c r="G30" s="4"/>
    </row>
    <row r="31" spans="1:9" ht="21" x14ac:dyDescent="0.3">
      <c r="A31" s="42">
        <v>1</v>
      </c>
      <c r="B31" s="43" t="s">
        <v>36</v>
      </c>
      <c r="C31" s="44"/>
      <c r="D31" s="45">
        <f>903.082+(9.5+13.3)</f>
        <v>925.88199999999995</v>
      </c>
      <c r="E31" s="44">
        <f t="shared" si="3"/>
        <v>925.88199999999995</v>
      </c>
      <c r="F31" s="44"/>
      <c r="G31" s="6"/>
    </row>
    <row r="32" spans="1:9" ht="21" x14ac:dyDescent="0.3">
      <c r="A32" s="42">
        <v>2</v>
      </c>
      <c r="B32" s="43" t="s">
        <v>37</v>
      </c>
      <c r="C32" s="44"/>
      <c r="D32" s="44"/>
      <c r="E32" s="44"/>
      <c r="F32" s="44"/>
      <c r="G32" s="6"/>
    </row>
    <row r="33" spans="1:7" s="5" customFormat="1" ht="20.399999999999999" x14ac:dyDescent="0.3">
      <c r="A33" s="28" t="s">
        <v>21</v>
      </c>
      <c r="B33" s="40" t="s">
        <v>38</v>
      </c>
      <c r="C33" s="41"/>
      <c r="D33" s="41">
        <v>121703.098662</v>
      </c>
      <c r="E33" s="41">
        <f t="shared" si="3"/>
        <v>121703.098662</v>
      </c>
      <c r="F33" s="41"/>
      <c r="G33" s="4"/>
    </row>
    <row r="34" spans="1:7" s="5" customFormat="1" ht="20.399999999999999" x14ac:dyDescent="0.3">
      <c r="A34" s="28" t="s">
        <v>23</v>
      </c>
      <c r="B34" s="40" t="s">
        <v>59</v>
      </c>
      <c r="C34" s="41"/>
      <c r="D34" s="41">
        <v>5251.3433000000005</v>
      </c>
      <c r="E34" s="41">
        <f t="shared" si="3"/>
        <v>5251.3433000000005</v>
      </c>
      <c r="F34" s="41"/>
      <c r="G34" s="4"/>
    </row>
    <row r="35" spans="1:7" s="5" customFormat="1" ht="20.399999999999999" x14ac:dyDescent="0.3">
      <c r="A35" s="28" t="s">
        <v>25</v>
      </c>
      <c r="B35" s="40" t="s">
        <v>60</v>
      </c>
      <c r="C35" s="41">
        <v>6618</v>
      </c>
      <c r="D35" s="41">
        <v>11529.812275</v>
      </c>
      <c r="E35" s="41">
        <f t="shared" si="3"/>
        <v>4911.8122750000002</v>
      </c>
      <c r="F35" s="41">
        <f t="shared" si="2"/>
        <v>174.2189826987005</v>
      </c>
      <c r="G35" s="4"/>
    </row>
    <row r="36" spans="1:7" s="5" customFormat="1" ht="20.399999999999999" x14ac:dyDescent="0.3">
      <c r="A36" s="28" t="s">
        <v>55</v>
      </c>
      <c r="B36" s="40" t="s">
        <v>54</v>
      </c>
      <c r="C36" s="41"/>
      <c r="D36" s="41">
        <v>6355.9362389999997</v>
      </c>
      <c r="E36" s="41">
        <f t="shared" si="3"/>
        <v>6355.9362389999997</v>
      </c>
      <c r="F36" s="41"/>
      <c r="G36" s="4"/>
    </row>
    <row r="37" spans="1:7" s="5" customFormat="1" ht="20.399999999999999" x14ac:dyDescent="0.3">
      <c r="A37" s="28" t="s">
        <v>39</v>
      </c>
      <c r="B37" s="40" t="s">
        <v>40</v>
      </c>
      <c r="C37" s="41"/>
      <c r="D37" s="41"/>
      <c r="E37" s="41"/>
      <c r="F37" s="41"/>
      <c r="G37" s="4"/>
    </row>
    <row r="38" spans="1:7" s="5" customFormat="1" ht="20.399999999999999" x14ac:dyDescent="0.3">
      <c r="A38" s="28" t="s">
        <v>41</v>
      </c>
      <c r="B38" s="40" t="s">
        <v>42</v>
      </c>
      <c r="C38" s="41"/>
      <c r="D38" s="41"/>
      <c r="E38" s="41"/>
      <c r="F38" s="41"/>
      <c r="G38" s="4"/>
    </row>
    <row r="39" spans="1:7" s="5" customFormat="1" ht="20.399999999999999" x14ac:dyDescent="0.3">
      <c r="A39" s="28" t="s">
        <v>12</v>
      </c>
      <c r="B39" s="40" t="s">
        <v>43</v>
      </c>
      <c r="C39" s="41"/>
      <c r="D39" s="41"/>
      <c r="E39" s="41"/>
      <c r="F39" s="41"/>
      <c r="G39" s="4"/>
    </row>
    <row r="40" spans="1:7" s="5" customFormat="1" ht="27.6" x14ac:dyDescent="0.3">
      <c r="A40" s="28" t="s">
        <v>17</v>
      </c>
      <c r="B40" s="40" t="s">
        <v>44</v>
      </c>
      <c r="C40" s="41"/>
      <c r="D40" s="41"/>
      <c r="E40" s="41"/>
      <c r="F40" s="41"/>
      <c r="G40" s="4"/>
    </row>
    <row r="41" spans="1:7" s="5" customFormat="1" ht="20.399999999999999" x14ac:dyDescent="0.3">
      <c r="A41" s="28" t="s">
        <v>45</v>
      </c>
      <c r="B41" s="40" t="s">
        <v>46</v>
      </c>
      <c r="C41" s="41"/>
      <c r="D41" s="41"/>
      <c r="E41" s="41"/>
      <c r="F41" s="41"/>
      <c r="G41" s="4"/>
    </row>
    <row r="42" spans="1:7" s="5" customFormat="1" ht="20.399999999999999" x14ac:dyDescent="0.3">
      <c r="A42" s="28" t="s">
        <v>12</v>
      </c>
      <c r="B42" s="40" t="s">
        <v>47</v>
      </c>
      <c r="C42" s="41"/>
      <c r="D42" s="41"/>
      <c r="E42" s="41"/>
      <c r="F42" s="41"/>
      <c r="G42" s="4"/>
    </row>
    <row r="43" spans="1:7" s="5" customFormat="1" ht="20.399999999999999" x14ac:dyDescent="0.3">
      <c r="A43" s="28" t="s">
        <v>17</v>
      </c>
      <c r="B43" s="40" t="s">
        <v>48</v>
      </c>
      <c r="C43" s="41"/>
      <c r="D43" s="41"/>
      <c r="E43" s="41"/>
      <c r="F43" s="41"/>
      <c r="G43" s="4"/>
    </row>
    <row r="44" spans="1:7" s="5" customFormat="1" ht="20.399999999999999" x14ac:dyDescent="0.3">
      <c r="A44" s="28" t="s">
        <v>49</v>
      </c>
      <c r="B44" s="40" t="s">
        <v>50</v>
      </c>
      <c r="C44" s="41"/>
      <c r="D44" s="41"/>
      <c r="E44" s="41"/>
      <c r="F44" s="41"/>
      <c r="G44" s="4"/>
    </row>
    <row r="46" spans="1:7" s="8" customFormat="1" ht="15.6" x14ac:dyDescent="0.3">
      <c r="C46" s="73"/>
      <c r="D46" s="73"/>
      <c r="E46" s="73"/>
      <c r="F46" s="9"/>
    </row>
    <row r="47" spans="1:7" s="8" customFormat="1" ht="15.6" x14ac:dyDescent="0.3">
      <c r="C47" s="73"/>
      <c r="D47" s="73"/>
      <c r="E47" s="73"/>
      <c r="F47" s="9"/>
    </row>
    <row r="48" spans="1:7" s="8" customFormat="1" ht="15.6" x14ac:dyDescent="0.3">
      <c r="C48" s="73"/>
      <c r="D48" s="73"/>
      <c r="E48" s="73"/>
      <c r="F48" s="9"/>
    </row>
    <row r="49" spans="3:6" s="8" customFormat="1" ht="15.6" x14ac:dyDescent="0.3">
      <c r="C49" s="73"/>
      <c r="D49" s="73"/>
      <c r="E49" s="73"/>
      <c r="F49" s="9"/>
    </row>
    <row r="50" spans="3:6" s="8" customFormat="1" ht="15.6" x14ac:dyDescent="0.3">
      <c r="C50" s="73"/>
      <c r="D50" s="73"/>
      <c r="E50" s="73"/>
      <c r="F50" s="9"/>
    </row>
    <row r="51" spans="3:6" s="8" customFormat="1" ht="15.6" x14ac:dyDescent="0.3">
      <c r="C51" s="73"/>
      <c r="D51" s="73"/>
      <c r="E51" s="73"/>
      <c r="F51" s="9"/>
    </row>
    <row r="52" spans="3:6" s="8" customFormat="1" ht="15.6" x14ac:dyDescent="0.3">
      <c r="C52" s="73"/>
      <c r="D52" s="73"/>
      <c r="E52" s="73"/>
      <c r="F52" s="9"/>
    </row>
    <row r="53" spans="3:6" s="8" customFormat="1" ht="15.6" x14ac:dyDescent="0.3">
      <c r="C53" s="73"/>
      <c r="D53" s="73"/>
      <c r="E53" s="73"/>
      <c r="F53" s="9"/>
    </row>
  </sheetData>
  <mergeCells count="17">
    <mergeCell ref="C52:E52"/>
    <mergeCell ref="C53:E53"/>
    <mergeCell ref="C46:E46"/>
    <mergeCell ref="C47:E47"/>
    <mergeCell ref="C48:E48"/>
    <mergeCell ref="C49:E49"/>
    <mergeCell ref="C50:E50"/>
    <mergeCell ref="C51:E51"/>
    <mergeCell ref="C4:F4"/>
    <mergeCell ref="A2:F2"/>
    <mergeCell ref="A3:F3"/>
    <mergeCell ref="A1:F1"/>
    <mergeCell ref="A5:A6"/>
    <mergeCell ref="B5:B6"/>
    <mergeCell ref="C5:C6"/>
    <mergeCell ref="D5:D6"/>
    <mergeCell ref="E5:F5"/>
  </mergeCells>
  <pageMargins left="0.61" right="0.37" top="0.75" bottom="0.26" header="0.54" footer="0.24"/>
  <pageSetup paperSize="9" orientation="portrait" verticalDpi="0" r:id="rId1"/>
  <headerFooter>
    <oddHeader>&amp;R&amp;"Times New Roman,Regular"&amp;9Biểu mẫu số 48 - Nghị định 31 - Trang &amp;P/&amp;N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workbookViewId="0">
      <selection activeCell="E8" sqref="E8"/>
    </sheetView>
  </sheetViews>
  <sheetFormatPr defaultRowHeight="14.4" x14ac:dyDescent="0.3"/>
  <cols>
    <col min="1" max="1" width="6" customWidth="1"/>
    <col min="2" max="2" width="48.5546875" customWidth="1"/>
    <col min="3" max="3" width="12.77734375" customWidth="1"/>
    <col min="4" max="4" width="12" customWidth="1"/>
    <col min="5" max="5" width="12.21875" customWidth="1"/>
    <col min="6" max="6" width="12.44140625" customWidth="1"/>
    <col min="7" max="7" width="10.5546875" customWidth="1"/>
    <col min="8" max="8" width="11.33203125" customWidth="1"/>
  </cols>
  <sheetData>
    <row r="1" spans="1:8" ht="17.399999999999999" x14ac:dyDescent="0.3">
      <c r="A1" s="74" t="s">
        <v>232</v>
      </c>
      <c r="B1" s="74"/>
      <c r="C1" s="74"/>
      <c r="D1" s="74"/>
      <c r="E1" s="74"/>
      <c r="F1" s="74"/>
      <c r="G1" s="74"/>
      <c r="H1" s="74"/>
    </row>
    <row r="2" spans="1:8" ht="17.399999999999999" x14ac:dyDescent="0.3">
      <c r="A2" s="75" t="s">
        <v>63</v>
      </c>
      <c r="B2" s="75"/>
      <c r="C2" s="75"/>
      <c r="D2" s="75"/>
      <c r="E2" s="75"/>
      <c r="F2" s="75"/>
      <c r="G2" s="75"/>
      <c r="H2" s="75"/>
    </row>
    <row r="3" spans="1:8" ht="16.8" x14ac:dyDescent="0.3">
      <c r="A3" s="76" t="s">
        <v>231</v>
      </c>
      <c r="B3" s="76"/>
      <c r="C3" s="76"/>
      <c r="D3" s="76"/>
      <c r="E3" s="76"/>
      <c r="F3" s="76"/>
      <c r="G3" s="76"/>
      <c r="H3" s="76"/>
    </row>
    <row r="4" spans="1:8" x14ac:dyDescent="0.3">
      <c r="A4" s="16"/>
      <c r="B4" s="17"/>
      <c r="C4" s="18"/>
      <c r="D4" s="18"/>
      <c r="E4" s="77" t="s">
        <v>230</v>
      </c>
      <c r="F4" s="77"/>
      <c r="G4" s="77"/>
      <c r="H4" s="77"/>
    </row>
    <row r="5" spans="1:8" ht="15.6" x14ac:dyDescent="0.3">
      <c r="A5" s="78" t="s">
        <v>0</v>
      </c>
      <c r="B5" s="78" t="s">
        <v>64</v>
      </c>
      <c r="C5" s="79" t="s">
        <v>2</v>
      </c>
      <c r="D5" s="79"/>
      <c r="E5" s="79" t="s">
        <v>3</v>
      </c>
      <c r="F5" s="79"/>
      <c r="G5" s="79" t="s">
        <v>65</v>
      </c>
      <c r="H5" s="79"/>
    </row>
    <row r="6" spans="1:8" ht="31.2" x14ac:dyDescent="0.3">
      <c r="A6" s="78"/>
      <c r="B6" s="78"/>
      <c r="C6" s="54" t="s">
        <v>66</v>
      </c>
      <c r="D6" s="54" t="s">
        <v>67</v>
      </c>
      <c r="E6" s="54" t="s">
        <v>66</v>
      </c>
      <c r="F6" s="54" t="s">
        <v>67</v>
      </c>
      <c r="G6" s="54" t="s">
        <v>66</v>
      </c>
      <c r="H6" s="54" t="s">
        <v>67</v>
      </c>
    </row>
    <row r="7" spans="1:8" ht="16.2" x14ac:dyDescent="0.3">
      <c r="A7" s="55" t="s">
        <v>7</v>
      </c>
      <c r="B7" s="55" t="s">
        <v>8</v>
      </c>
      <c r="C7" s="55">
        <v>1</v>
      </c>
      <c r="D7" s="55">
        <v>2</v>
      </c>
      <c r="E7" s="55">
        <v>3</v>
      </c>
      <c r="F7" s="55">
        <v>4</v>
      </c>
      <c r="G7" s="55" t="s">
        <v>68</v>
      </c>
      <c r="H7" s="55" t="s">
        <v>69</v>
      </c>
    </row>
    <row r="8" spans="1:8" ht="15.6" x14ac:dyDescent="0.3">
      <c r="A8" s="56"/>
      <c r="B8" s="56" t="s">
        <v>70</v>
      </c>
      <c r="C8" s="57">
        <f>SUM(C9,C53:C55)</f>
        <v>466200</v>
      </c>
      <c r="D8" s="57">
        <f t="shared" ref="D8:F8" si="0">SUM(D9,D53:D55)</f>
        <v>465232</v>
      </c>
      <c r="E8" s="57">
        <f>SUM(E9,E53:E55)</f>
        <v>565028.90928399994</v>
      </c>
      <c r="F8" s="57">
        <f t="shared" si="0"/>
        <v>515517.81086600001</v>
      </c>
      <c r="G8" s="57">
        <f>E8/C8*100</f>
        <v>121.19882224024023</v>
      </c>
      <c r="H8" s="57">
        <f>F8/D8*100</f>
        <v>110.80876011667297</v>
      </c>
    </row>
    <row r="9" spans="1:8" ht="15.6" x14ac:dyDescent="0.3">
      <c r="A9" s="56" t="s">
        <v>7</v>
      </c>
      <c r="B9" s="58" t="s">
        <v>71</v>
      </c>
      <c r="C9" s="57">
        <f>SUM(C10,C44:C45,C52)</f>
        <v>466200</v>
      </c>
      <c r="D9" s="57">
        <f t="shared" ref="D9:F9" si="1">SUM(D10,D44:D45,D52)</f>
        <v>465232</v>
      </c>
      <c r="E9" s="57">
        <f t="shared" si="1"/>
        <v>514213.47415199998</v>
      </c>
      <c r="F9" s="57">
        <f t="shared" si="1"/>
        <v>464702.375734</v>
      </c>
      <c r="G9" s="57">
        <f t="shared" ref="G9:H39" si="2">E9/C9*100</f>
        <v>110.2989005045045</v>
      </c>
      <c r="H9" s="57">
        <f t="shared" si="2"/>
        <v>99.886159106424316</v>
      </c>
    </row>
    <row r="10" spans="1:8" ht="15.6" x14ac:dyDescent="0.3">
      <c r="A10" s="56" t="s">
        <v>12</v>
      </c>
      <c r="B10" s="58" t="s">
        <v>72</v>
      </c>
      <c r="C10" s="57">
        <f>SUM(C11,C13,C15:C16,C22:C23,C26:C27,C32:C43,)</f>
        <v>466200</v>
      </c>
      <c r="D10" s="57">
        <f t="shared" ref="D10:F10" si="3">SUM(D11,D13,D15:D16,D22:D23,D26:D27,D32:D43,)</f>
        <v>465232</v>
      </c>
      <c r="E10" s="57">
        <f t="shared" si="3"/>
        <v>505527.65915199998</v>
      </c>
      <c r="F10" s="57">
        <f t="shared" si="3"/>
        <v>456016.560734</v>
      </c>
      <c r="G10" s="57">
        <f t="shared" si="2"/>
        <v>108.43579132389532</v>
      </c>
      <c r="H10" s="57">
        <f t="shared" si="2"/>
        <v>98.019173387471199</v>
      </c>
    </row>
    <row r="11" spans="1:8" ht="21" customHeight="1" x14ac:dyDescent="0.3">
      <c r="A11" s="59">
        <v>1</v>
      </c>
      <c r="B11" s="60" t="s">
        <v>73</v>
      </c>
      <c r="C11" s="61">
        <f>C12</f>
        <v>0</v>
      </c>
      <c r="D11" s="61">
        <f t="shared" ref="D11:F11" si="4">D12</f>
        <v>0</v>
      </c>
      <c r="E11" s="61">
        <f t="shared" si="4"/>
        <v>200</v>
      </c>
      <c r="F11" s="61">
        <f t="shared" si="4"/>
        <v>200</v>
      </c>
      <c r="G11" s="61"/>
      <c r="H11" s="61"/>
    </row>
    <row r="12" spans="1:8" ht="19.8" customHeight="1" x14ac:dyDescent="0.3">
      <c r="A12" s="62" t="s">
        <v>14</v>
      </c>
      <c r="B12" s="63" t="s">
        <v>74</v>
      </c>
      <c r="C12" s="64"/>
      <c r="D12" s="64"/>
      <c r="E12" s="64">
        <v>200</v>
      </c>
      <c r="F12" s="64">
        <v>200</v>
      </c>
      <c r="G12" s="64"/>
      <c r="H12" s="64"/>
    </row>
    <row r="13" spans="1:8" ht="21" customHeight="1" x14ac:dyDescent="0.3">
      <c r="A13" s="59">
        <v>2</v>
      </c>
      <c r="B13" s="60" t="s">
        <v>75</v>
      </c>
      <c r="C13" s="61">
        <f>C14</f>
        <v>500</v>
      </c>
      <c r="D13" s="61">
        <f t="shared" ref="D13:F13" si="5">D14</f>
        <v>500</v>
      </c>
      <c r="E13" s="61">
        <f t="shared" si="5"/>
        <v>92.148516000000001</v>
      </c>
      <c r="F13" s="61">
        <f t="shared" si="5"/>
        <v>0</v>
      </c>
      <c r="G13" s="61">
        <f t="shared" si="2"/>
        <v>18.429703199999999</v>
      </c>
      <c r="H13" s="61">
        <f t="shared" si="2"/>
        <v>0</v>
      </c>
    </row>
    <row r="14" spans="1:8" ht="15.6" x14ac:dyDescent="0.3">
      <c r="A14" s="62" t="s">
        <v>14</v>
      </c>
      <c r="B14" s="63" t="s">
        <v>74</v>
      </c>
      <c r="C14" s="64">
        <v>500</v>
      </c>
      <c r="D14" s="64">
        <v>500</v>
      </c>
      <c r="E14" s="64">
        <v>92.148516000000001</v>
      </c>
      <c r="F14" s="64">
        <v>0</v>
      </c>
      <c r="G14" s="64">
        <f t="shared" si="2"/>
        <v>18.429703199999999</v>
      </c>
      <c r="H14" s="64">
        <f t="shared" si="2"/>
        <v>0</v>
      </c>
    </row>
    <row r="15" spans="1:8" ht="31.2" x14ac:dyDescent="0.3">
      <c r="A15" s="59">
        <v>3</v>
      </c>
      <c r="B15" s="60" t="s">
        <v>76</v>
      </c>
      <c r="C15" s="61"/>
      <c r="D15" s="61"/>
      <c r="E15" s="61"/>
      <c r="F15" s="61"/>
      <c r="G15" s="61"/>
      <c r="H15" s="61"/>
    </row>
    <row r="16" spans="1:8" ht="17.399999999999999" customHeight="1" x14ac:dyDescent="0.3">
      <c r="A16" s="59">
        <v>4</v>
      </c>
      <c r="B16" s="60" t="s">
        <v>77</v>
      </c>
      <c r="C16" s="61">
        <f>SUM(C17:C21)</f>
        <v>185000</v>
      </c>
      <c r="D16" s="61">
        <f t="shared" ref="D16:F16" si="6">SUM(D17:D21)</f>
        <v>185000</v>
      </c>
      <c r="E16" s="61">
        <f t="shared" si="6"/>
        <v>136638.14449000001</v>
      </c>
      <c r="F16" s="61">
        <f t="shared" si="6"/>
        <v>136638.14449000001</v>
      </c>
      <c r="G16" s="61">
        <f t="shared" si="2"/>
        <v>73.858456481081078</v>
      </c>
      <c r="H16" s="61">
        <f t="shared" si="2"/>
        <v>73.858456481081078</v>
      </c>
    </row>
    <row r="17" spans="1:8" ht="15.6" x14ac:dyDescent="0.3">
      <c r="A17" s="62" t="s">
        <v>14</v>
      </c>
      <c r="B17" s="63" t="s">
        <v>74</v>
      </c>
      <c r="C17" s="64">
        <v>160850</v>
      </c>
      <c r="D17" s="64">
        <v>160850</v>
      </c>
      <c r="E17" s="64">
        <v>111605.640931</v>
      </c>
      <c r="F17" s="64">
        <v>111605.640931</v>
      </c>
      <c r="G17" s="64">
        <f t="shared" si="2"/>
        <v>69.384918203916683</v>
      </c>
      <c r="H17" s="64">
        <f t="shared" si="2"/>
        <v>69.384918203916683</v>
      </c>
    </row>
    <row r="18" spans="1:8" ht="15.6" x14ac:dyDescent="0.3">
      <c r="A18" s="62" t="s">
        <v>14</v>
      </c>
      <c r="B18" s="63" t="s">
        <v>78</v>
      </c>
      <c r="C18" s="64">
        <v>130</v>
      </c>
      <c r="D18" s="64">
        <v>130</v>
      </c>
      <c r="E18" s="64">
        <v>230.25578400000001</v>
      </c>
      <c r="F18" s="64">
        <v>230.25578400000001</v>
      </c>
      <c r="G18" s="64">
        <f t="shared" si="2"/>
        <v>177.11983384615385</v>
      </c>
      <c r="H18" s="64">
        <f t="shared" si="2"/>
        <v>177.11983384615385</v>
      </c>
    </row>
    <row r="19" spans="1:8" ht="15.6" x14ac:dyDescent="0.3">
      <c r="A19" s="62" t="s">
        <v>14</v>
      </c>
      <c r="B19" s="63" t="s">
        <v>79</v>
      </c>
      <c r="C19" s="64">
        <v>5500</v>
      </c>
      <c r="D19" s="64">
        <v>5500</v>
      </c>
      <c r="E19" s="64">
        <v>7775.7046479999999</v>
      </c>
      <c r="F19" s="64">
        <v>7775.7046479999999</v>
      </c>
      <c r="G19" s="64">
        <f t="shared" si="2"/>
        <v>141.37644814545453</v>
      </c>
      <c r="H19" s="64">
        <f t="shared" si="2"/>
        <v>141.37644814545453</v>
      </c>
    </row>
    <row r="20" spans="1:8" ht="15.6" x14ac:dyDescent="0.3">
      <c r="A20" s="62" t="s">
        <v>14</v>
      </c>
      <c r="B20" s="63" t="s">
        <v>80</v>
      </c>
      <c r="C20" s="64">
        <v>10150</v>
      </c>
      <c r="D20" s="64">
        <v>10150</v>
      </c>
      <c r="E20" s="64">
        <v>17026.543127000001</v>
      </c>
      <c r="F20" s="64">
        <v>17026.543127000001</v>
      </c>
      <c r="G20" s="64">
        <f t="shared" si="2"/>
        <v>167.74919336945814</v>
      </c>
      <c r="H20" s="64">
        <f t="shared" si="2"/>
        <v>167.74919336945814</v>
      </c>
    </row>
    <row r="21" spans="1:8" ht="15.6" x14ac:dyDescent="0.3">
      <c r="A21" s="62" t="s">
        <v>14</v>
      </c>
      <c r="B21" s="63" t="s">
        <v>81</v>
      </c>
      <c r="C21" s="64">
        <v>8370</v>
      </c>
      <c r="D21" s="64">
        <v>8370</v>
      </c>
      <c r="E21" s="64">
        <v>0</v>
      </c>
      <c r="F21" s="64">
        <v>0</v>
      </c>
      <c r="G21" s="64">
        <f t="shared" si="2"/>
        <v>0</v>
      </c>
      <c r="H21" s="64">
        <f t="shared" si="2"/>
        <v>0</v>
      </c>
    </row>
    <row r="22" spans="1:8" ht="15.6" x14ac:dyDescent="0.3">
      <c r="A22" s="59">
        <v>5</v>
      </c>
      <c r="B22" s="60" t="s">
        <v>82</v>
      </c>
      <c r="C22" s="61">
        <v>17500</v>
      </c>
      <c r="D22" s="61">
        <v>17500</v>
      </c>
      <c r="E22" s="61">
        <v>19046.623592</v>
      </c>
      <c r="F22" s="61">
        <v>19046.623592</v>
      </c>
      <c r="G22" s="61">
        <f t="shared" si="2"/>
        <v>108.83784909714285</v>
      </c>
      <c r="H22" s="61">
        <f t="shared" si="2"/>
        <v>108.83784909714285</v>
      </c>
    </row>
    <row r="23" spans="1:8" ht="15.6" x14ac:dyDescent="0.3">
      <c r="A23" s="59">
        <v>6</v>
      </c>
      <c r="B23" s="60" t="s">
        <v>83</v>
      </c>
      <c r="C23" s="61">
        <f>SUM(C24:C25)</f>
        <v>0</v>
      </c>
      <c r="D23" s="61">
        <f t="shared" ref="D23:F23" si="7">SUM(D24:D25)</f>
        <v>0</v>
      </c>
      <c r="E23" s="61">
        <f t="shared" si="7"/>
        <v>0</v>
      </c>
      <c r="F23" s="61">
        <f t="shared" si="7"/>
        <v>0</v>
      </c>
      <c r="G23" s="61"/>
      <c r="H23" s="61"/>
    </row>
    <row r="24" spans="1:8" ht="31.2" x14ac:dyDescent="0.3">
      <c r="A24" s="59" t="s">
        <v>14</v>
      </c>
      <c r="B24" s="63" t="s">
        <v>84</v>
      </c>
      <c r="C24" s="61"/>
      <c r="D24" s="61"/>
      <c r="E24" s="61"/>
      <c r="F24" s="61"/>
      <c r="G24" s="61"/>
      <c r="H24" s="61"/>
    </row>
    <row r="25" spans="1:8" ht="19.8" customHeight="1" x14ac:dyDescent="0.3">
      <c r="A25" s="59" t="s">
        <v>14</v>
      </c>
      <c r="B25" s="63" t="s">
        <v>85</v>
      </c>
      <c r="C25" s="61"/>
      <c r="D25" s="61"/>
      <c r="E25" s="61"/>
      <c r="F25" s="61"/>
      <c r="G25" s="61"/>
      <c r="H25" s="61"/>
    </row>
    <row r="26" spans="1:8" ht="15.6" x14ac:dyDescent="0.3">
      <c r="A26" s="59">
        <v>7</v>
      </c>
      <c r="B26" s="60" t="s">
        <v>86</v>
      </c>
      <c r="C26" s="61">
        <v>55610</v>
      </c>
      <c r="D26" s="61">
        <v>55610</v>
      </c>
      <c r="E26" s="61">
        <v>43987.837899999999</v>
      </c>
      <c r="F26" s="61">
        <v>43987.837899999999</v>
      </c>
      <c r="G26" s="61">
        <f t="shared" si="2"/>
        <v>79.10058964215068</v>
      </c>
      <c r="H26" s="61">
        <f t="shared" si="2"/>
        <v>79.10058964215068</v>
      </c>
    </row>
    <row r="27" spans="1:8" ht="15.6" x14ac:dyDescent="0.3">
      <c r="A27" s="59">
        <v>8</v>
      </c>
      <c r="B27" s="60" t="s">
        <v>87</v>
      </c>
      <c r="C27" s="61">
        <f>SUM(C28:C31)</f>
        <v>5000</v>
      </c>
      <c r="D27" s="61">
        <f t="shared" ref="D27:F27" si="8">SUM(D28:D31)</f>
        <v>5000</v>
      </c>
      <c r="E27" s="61">
        <f t="shared" si="8"/>
        <v>4293.6603839999998</v>
      </c>
      <c r="F27" s="61">
        <f t="shared" si="8"/>
        <v>3728.6866800000003</v>
      </c>
      <c r="G27" s="61">
        <f t="shared" si="2"/>
        <v>85.873207679999993</v>
      </c>
      <c r="H27" s="61">
        <f t="shared" si="2"/>
        <v>74.573733599999997</v>
      </c>
    </row>
    <row r="28" spans="1:8" ht="15.6" x14ac:dyDescent="0.3">
      <c r="A28" s="62" t="s">
        <v>14</v>
      </c>
      <c r="B28" s="63" t="s">
        <v>88</v>
      </c>
      <c r="C28" s="64"/>
      <c r="D28" s="64"/>
      <c r="E28" s="64">
        <v>564.973704</v>
      </c>
      <c r="F28" s="64">
        <v>0</v>
      </c>
      <c r="G28" s="64"/>
      <c r="H28" s="64"/>
    </row>
    <row r="29" spans="1:8" ht="15.6" x14ac:dyDescent="0.3">
      <c r="A29" s="62" t="s">
        <v>14</v>
      </c>
      <c r="B29" s="63" t="s">
        <v>89</v>
      </c>
      <c r="C29" s="64"/>
      <c r="D29" s="64"/>
      <c r="E29" s="64"/>
      <c r="F29" s="64"/>
      <c r="G29" s="64"/>
      <c r="H29" s="64"/>
    </row>
    <row r="30" spans="1:8" ht="15.6" x14ac:dyDescent="0.3">
      <c r="A30" s="62" t="s">
        <v>14</v>
      </c>
      <c r="B30" s="63" t="s">
        <v>90</v>
      </c>
      <c r="C30" s="64">
        <v>4261</v>
      </c>
      <c r="D30" s="64">
        <v>4261</v>
      </c>
      <c r="E30" s="64">
        <v>2783.8156800000002</v>
      </c>
      <c r="F30" s="64">
        <v>2783.8156800000002</v>
      </c>
      <c r="G30" s="64">
        <f t="shared" si="2"/>
        <v>65.332449659704295</v>
      </c>
      <c r="H30" s="64">
        <f t="shared" si="2"/>
        <v>65.332449659704295</v>
      </c>
    </row>
    <row r="31" spans="1:8" ht="15.6" x14ac:dyDescent="0.3">
      <c r="A31" s="62" t="s">
        <v>14</v>
      </c>
      <c r="B31" s="63" t="s">
        <v>91</v>
      </c>
      <c r="C31" s="64">
        <v>739</v>
      </c>
      <c r="D31" s="64">
        <v>739</v>
      </c>
      <c r="E31" s="64">
        <v>944.87099999999998</v>
      </c>
      <c r="F31" s="64">
        <v>944.87099999999998</v>
      </c>
      <c r="G31" s="64">
        <f t="shared" si="2"/>
        <v>127.85805142083898</v>
      </c>
      <c r="H31" s="64">
        <f t="shared" si="2"/>
        <v>127.85805142083898</v>
      </c>
    </row>
    <row r="32" spans="1:8" ht="15.6" x14ac:dyDescent="0.3">
      <c r="A32" s="59">
        <v>9</v>
      </c>
      <c r="B32" s="60" t="s">
        <v>92</v>
      </c>
      <c r="C32" s="61"/>
      <c r="D32" s="61"/>
      <c r="E32" s="61"/>
      <c r="F32" s="61"/>
      <c r="G32" s="61"/>
      <c r="H32" s="61"/>
    </row>
    <row r="33" spans="1:8" ht="15.6" x14ac:dyDescent="0.3">
      <c r="A33" s="59">
        <v>10</v>
      </c>
      <c r="B33" s="60" t="s">
        <v>93</v>
      </c>
      <c r="C33" s="61">
        <v>466</v>
      </c>
      <c r="D33" s="61">
        <v>466</v>
      </c>
      <c r="E33" s="61">
        <v>614.74974399999996</v>
      </c>
      <c r="F33" s="61">
        <v>614.74974399999996</v>
      </c>
      <c r="G33" s="61">
        <f t="shared" si="2"/>
        <v>131.92054592274678</v>
      </c>
      <c r="H33" s="61">
        <f t="shared" si="2"/>
        <v>131.92054592274678</v>
      </c>
    </row>
    <row r="34" spans="1:8" ht="15.6" x14ac:dyDescent="0.3">
      <c r="A34" s="59">
        <v>11</v>
      </c>
      <c r="B34" s="60" t="s">
        <v>94</v>
      </c>
      <c r="C34" s="61">
        <v>27939</v>
      </c>
      <c r="D34" s="61">
        <v>27939</v>
      </c>
      <c r="E34" s="61">
        <v>27432.916260000002</v>
      </c>
      <c r="F34" s="61">
        <v>27432.916260000002</v>
      </c>
      <c r="G34" s="61">
        <f t="shared" si="2"/>
        <v>98.188611832921723</v>
      </c>
      <c r="H34" s="61">
        <f t="shared" si="2"/>
        <v>98.188611832921723</v>
      </c>
    </row>
    <row r="35" spans="1:8" ht="15.6" x14ac:dyDescent="0.3">
      <c r="A35" s="59">
        <v>12</v>
      </c>
      <c r="B35" s="60" t="s">
        <v>95</v>
      </c>
      <c r="C35" s="61">
        <v>170600</v>
      </c>
      <c r="D35" s="61">
        <v>170600</v>
      </c>
      <c r="E35" s="61">
        <v>258676.522222</v>
      </c>
      <c r="F35" s="61">
        <v>215285.454222</v>
      </c>
      <c r="G35" s="61">
        <f t="shared" si="2"/>
        <v>151.62750423329425</v>
      </c>
      <c r="H35" s="61">
        <f t="shared" si="2"/>
        <v>126.19311501875731</v>
      </c>
    </row>
    <row r="36" spans="1:8" ht="18.600000000000001" customHeight="1" x14ac:dyDescent="0.3">
      <c r="A36" s="59">
        <v>13</v>
      </c>
      <c r="B36" s="60" t="s">
        <v>96</v>
      </c>
      <c r="C36" s="61"/>
      <c r="D36" s="61"/>
      <c r="E36" s="61"/>
      <c r="F36" s="61"/>
      <c r="G36" s="61"/>
      <c r="H36" s="61"/>
    </row>
    <row r="37" spans="1:8" ht="15.6" x14ac:dyDescent="0.3">
      <c r="A37" s="59">
        <v>14</v>
      </c>
      <c r="B37" s="60" t="s">
        <v>97</v>
      </c>
      <c r="C37" s="61"/>
      <c r="D37" s="61"/>
      <c r="E37" s="61"/>
      <c r="F37" s="61"/>
      <c r="G37" s="61"/>
      <c r="H37" s="61"/>
    </row>
    <row r="38" spans="1:8" ht="19.8" customHeight="1" x14ac:dyDescent="0.3">
      <c r="A38" s="59">
        <v>15</v>
      </c>
      <c r="B38" s="60" t="s">
        <v>98</v>
      </c>
      <c r="C38" s="61"/>
      <c r="D38" s="61"/>
      <c r="E38" s="61"/>
      <c r="F38" s="61"/>
      <c r="G38" s="61"/>
      <c r="H38" s="61"/>
    </row>
    <row r="39" spans="1:8" ht="15.6" x14ac:dyDescent="0.3">
      <c r="A39" s="59">
        <v>16</v>
      </c>
      <c r="B39" s="60" t="s">
        <v>99</v>
      </c>
      <c r="C39" s="61">
        <v>3585</v>
      </c>
      <c r="D39" s="61">
        <v>2617</v>
      </c>
      <c r="E39" s="61">
        <v>14545.056044000001</v>
      </c>
      <c r="F39" s="61">
        <v>9082.1478459999998</v>
      </c>
      <c r="G39" s="61">
        <f t="shared" si="2"/>
        <v>405.71983386331942</v>
      </c>
      <c r="H39" s="61">
        <f t="shared" si="2"/>
        <v>347.04424325563622</v>
      </c>
    </row>
    <row r="40" spans="1:8" ht="19.8" customHeight="1" x14ac:dyDescent="0.3">
      <c r="A40" s="59">
        <v>17</v>
      </c>
      <c r="B40" s="60" t="s">
        <v>100</v>
      </c>
      <c r="C40" s="61"/>
      <c r="D40" s="61"/>
      <c r="E40" s="61"/>
      <c r="F40" s="61"/>
      <c r="G40" s="61"/>
      <c r="H40" s="61"/>
    </row>
    <row r="41" spans="1:8" ht="15.6" x14ac:dyDescent="0.3">
      <c r="A41" s="59">
        <v>18</v>
      </c>
      <c r="B41" s="60" t="s">
        <v>101</v>
      </c>
      <c r="C41" s="61"/>
      <c r="D41" s="61"/>
      <c r="E41" s="61"/>
      <c r="F41" s="61"/>
      <c r="G41" s="61"/>
      <c r="H41" s="61"/>
    </row>
    <row r="42" spans="1:8" ht="46.2" customHeight="1" x14ac:dyDescent="0.3">
      <c r="A42" s="59">
        <v>19</v>
      </c>
      <c r="B42" s="60" t="s">
        <v>102</v>
      </c>
      <c r="C42" s="61"/>
      <c r="D42" s="61"/>
      <c r="E42" s="61"/>
      <c r="F42" s="61"/>
      <c r="G42" s="61"/>
      <c r="H42" s="61"/>
    </row>
    <row r="43" spans="1:8" ht="19.8" customHeight="1" x14ac:dyDescent="0.3">
      <c r="A43" s="59">
        <v>20</v>
      </c>
      <c r="B43" s="60" t="s">
        <v>103</v>
      </c>
      <c r="C43" s="61"/>
      <c r="D43" s="61"/>
      <c r="E43" s="61"/>
      <c r="F43" s="61"/>
      <c r="G43" s="61"/>
      <c r="H43" s="61"/>
    </row>
    <row r="44" spans="1:8" ht="15.6" x14ac:dyDescent="0.3">
      <c r="A44" s="56" t="s">
        <v>17</v>
      </c>
      <c r="B44" s="58" t="s">
        <v>104</v>
      </c>
      <c r="C44" s="57"/>
      <c r="D44" s="57"/>
      <c r="E44" s="57"/>
      <c r="F44" s="57"/>
      <c r="G44" s="57"/>
      <c r="H44" s="57"/>
    </row>
    <row r="45" spans="1:8" ht="15.6" x14ac:dyDescent="0.3">
      <c r="A45" s="56" t="s">
        <v>21</v>
      </c>
      <c r="B45" s="58" t="s">
        <v>105</v>
      </c>
      <c r="C45" s="57"/>
      <c r="D45" s="57"/>
      <c r="E45" s="57"/>
      <c r="F45" s="57"/>
      <c r="G45" s="57"/>
      <c r="H45" s="57"/>
    </row>
    <row r="46" spans="1:8" ht="15.6" x14ac:dyDescent="0.3">
      <c r="A46" s="59">
        <v>1</v>
      </c>
      <c r="B46" s="60" t="s">
        <v>106</v>
      </c>
      <c r="C46" s="61"/>
      <c r="D46" s="61"/>
      <c r="E46" s="61"/>
      <c r="F46" s="61"/>
      <c r="G46" s="61"/>
      <c r="H46" s="61"/>
    </row>
    <row r="47" spans="1:8" ht="15.6" x14ac:dyDescent="0.3">
      <c r="A47" s="59">
        <v>2</v>
      </c>
      <c r="B47" s="60" t="s">
        <v>107</v>
      </c>
      <c r="C47" s="61"/>
      <c r="D47" s="61"/>
      <c r="E47" s="61"/>
      <c r="F47" s="61"/>
      <c r="G47" s="61"/>
      <c r="H47" s="61"/>
    </row>
    <row r="48" spans="1:8" ht="18" customHeight="1" x14ac:dyDescent="0.3">
      <c r="A48" s="59">
        <v>3</v>
      </c>
      <c r="B48" s="60" t="s">
        <v>108</v>
      </c>
      <c r="C48" s="61"/>
      <c r="D48" s="61"/>
      <c r="E48" s="61"/>
      <c r="F48" s="61"/>
      <c r="G48" s="61"/>
      <c r="H48" s="61"/>
    </row>
    <row r="49" spans="1:8" ht="18" customHeight="1" x14ac:dyDescent="0.3">
      <c r="A49" s="59">
        <v>4</v>
      </c>
      <c r="B49" s="60" t="s">
        <v>109</v>
      </c>
      <c r="C49" s="61"/>
      <c r="D49" s="61"/>
      <c r="E49" s="61"/>
      <c r="F49" s="61"/>
      <c r="G49" s="61"/>
      <c r="H49" s="61"/>
    </row>
    <row r="50" spans="1:8" ht="18" customHeight="1" x14ac:dyDescent="0.3">
      <c r="A50" s="59">
        <v>5</v>
      </c>
      <c r="B50" s="60" t="s">
        <v>110</v>
      </c>
      <c r="C50" s="61"/>
      <c r="D50" s="61"/>
      <c r="E50" s="61"/>
      <c r="F50" s="61"/>
      <c r="G50" s="61"/>
      <c r="H50" s="61"/>
    </row>
    <row r="51" spans="1:8" ht="15.6" x14ac:dyDescent="0.3">
      <c r="A51" s="59">
        <v>6</v>
      </c>
      <c r="B51" s="60" t="s">
        <v>81</v>
      </c>
      <c r="C51" s="61"/>
      <c r="D51" s="61"/>
      <c r="E51" s="61"/>
      <c r="F51" s="61"/>
      <c r="G51" s="61"/>
      <c r="H51" s="61"/>
    </row>
    <row r="52" spans="1:8" ht="15.6" x14ac:dyDescent="0.3">
      <c r="A52" s="56" t="s">
        <v>23</v>
      </c>
      <c r="B52" s="58" t="s">
        <v>111</v>
      </c>
      <c r="C52" s="57"/>
      <c r="D52" s="57"/>
      <c r="E52" s="57">
        <v>8685.8150000000005</v>
      </c>
      <c r="F52" s="57">
        <v>8685.8150000000005</v>
      </c>
      <c r="G52" s="57"/>
      <c r="H52" s="57"/>
    </row>
    <row r="53" spans="1:8" ht="18.600000000000001" customHeight="1" x14ac:dyDescent="0.3">
      <c r="A53" s="56" t="s">
        <v>8</v>
      </c>
      <c r="B53" s="58" t="s">
        <v>112</v>
      </c>
      <c r="C53" s="57"/>
      <c r="D53" s="57"/>
      <c r="E53" s="57"/>
      <c r="F53" s="57"/>
      <c r="G53" s="57"/>
      <c r="H53" s="57"/>
    </row>
    <row r="54" spans="1:8" ht="15.6" x14ac:dyDescent="0.3">
      <c r="A54" s="56" t="s">
        <v>39</v>
      </c>
      <c r="B54" s="58" t="s">
        <v>113</v>
      </c>
      <c r="C54" s="57"/>
      <c r="D54" s="57"/>
      <c r="E54" s="57">
        <v>1047.063928</v>
      </c>
      <c r="F54" s="57">
        <v>1047.063928</v>
      </c>
      <c r="G54" s="57"/>
      <c r="H54" s="57"/>
    </row>
    <row r="55" spans="1:8" ht="31.2" x14ac:dyDescent="0.3">
      <c r="A55" s="56" t="s">
        <v>41</v>
      </c>
      <c r="B55" s="58" t="s">
        <v>114</v>
      </c>
      <c r="C55" s="57"/>
      <c r="D55" s="57"/>
      <c r="E55" s="57">
        <v>49768.371204000003</v>
      </c>
      <c r="F55" s="57">
        <v>49768.371204000003</v>
      </c>
      <c r="G55" s="57"/>
      <c r="H55" s="57"/>
    </row>
  </sheetData>
  <mergeCells count="9">
    <mergeCell ref="A1:H1"/>
    <mergeCell ref="A2:H2"/>
    <mergeCell ref="A3:H3"/>
    <mergeCell ref="E4:H4"/>
    <mergeCell ref="A5:A6"/>
    <mergeCell ref="B5:B6"/>
    <mergeCell ref="C5:D5"/>
    <mergeCell ref="E5:F5"/>
    <mergeCell ref="G5:H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selection activeCell="B5" sqref="B5:B6"/>
    </sheetView>
  </sheetViews>
  <sheetFormatPr defaultRowHeight="14.4" x14ac:dyDescent="0.3"/>
  <cols>
    <col min="1" max="1" width="5.77734375" customWidth="1"/>
    <col min="2" max="2" width="48.44140625" customWidth="1"/>
    <col min="3" max="3" width="12.88671875" customWidth="1"/>
    <col min="4" max="4" width="12.44140625" customWidth="1"/>
    <col min="5" max="5" width="14" customWidth="1"/>
  </cols>
  <sheetData>
    <row r="1" spans="1:5" ht="17.399999999999999" x14ac:dyDescent="0.3">
      <c r="A1" s="74" t="s">
        <v>233</v>
      </c>
      <c r="B1" s="74"/>
      <c r="C1" s="74"/>
      <c r="D1" s="74"/>
      <c r="E1" s="74"/>
    </row>
    <row r="2" spans="1:5" ht="17.399999999999999" x14ac:dyDescent="0.3">
      <c r="A2" s="69" t="s">
        <v>115</v>
      </c>
      <c r="B2" s="69"/>
      <c r="C2" s="69"/>
      <c r="D2" s="69"/>
      <c r="E2" s="69"/>
    </row>
    <row r="3" spans="1:5" ht="16.8" x14ac:dyDescent="0.3">
      <c r="A3" s="70" t="s">
        <v>231</v>
      </c>
      <c r="B3" s="70"/>
      <c r="C3" s="70"/>
      <c r="D3" s="70"/>
      <c r="E3" s="70"/>
    </row>
    <row r="4" spans="1:5" x14ac:dyDescent="0.3">
      <c r="A4" s="7"/>
      <c r="B4" s="7"/>
      <c r="C4" s="19"/>
      <c r="D4" s="80" t="s">
        <v>230</v>
      </c>
      <c r="E4" s="80"/>
    </row>
    <row r="5" spans="1:5" x14ac:dyDescent="0.3">
      <c r="A5" s="78" t="s">
        <v>0</v>
      </c>
      <c r="B5" s="78" t="s">
        <v>64</v>
      </c>
      <c r="C5" s="79" t="s">
        <v>116</v>
      </c>
      <c r="D5" s="79" t="s">
        <v>3</v>
      </c>
      <c r="E5" s="79" t="s">
        <v>65</v>
      </c>
    </row>
    <row r="6" spans="1:5" x14ac:dyDescent="0.3">
      <c r="A6" s="78"/>
      <c r="B6" s="78"/>
      <c r="C6" s="79"/>
      <c r="D6" s="79"/>
      <c r="E6" s="79"/>
    </row>
    <row r="7" spans="1:5" ht="16.2" x14ac:dyDescent="0.3">
      <c r="A7" s="55" t="s">
        <v>7</v>
      </c>
      <c r="B7" s="55" t="s">
        <v>8</v>
      </c>
      <c r="C7" s="55">
        <v>1</v>
      </c>
      <c r="D7" s="55">
        <v>2</v>
      </c>
      <c r="E7" s="55" t="s">
        <v>117</v>
      </c>
    </row>
    <row r="8" spans="1:5" ht="15.6" x14ac:dyDescent="0.3">
      <c r="A8" s="56"/>
      <c r="B8" s="56" t="s">
        <v>27</v>
      </c>
      <c r="C8" s="57">
        <f>SUM(C9,C28,C31:C34)</f>
        <v>648707</v>
      </c>
      <c r="D8" s="57">
        <f>SUM(D9,D28,D31:D34)</f>
        <v>753913.20458899997</v>
      </c>
      <c r="E8" s="57">
        <f>D8/C8*100</f>
        <v>116.21783094509539</v>
      </c>
    </row>
    <row r="9" spans="1:5" ht="15.6" x14ac:dyDescent="0.3">
      <c r="A9" s="56" t="s">
        <v>7</v>
      </c>
      <c r="B9" s="58" t="s">
        <v>118</v>
      </c>
      <c r="C9" s="57">
        <f>SUM(C10,C20,C24:C27)</f>
        <v>642089</v>
      </c>
      <c r="D9" s="57">
        <f t="shared" ref="D9" si="0">SUM(D10,D20,D24:D27)</f>
        <v>608147.13211300003</v>
      </c>
      <c r="E9" s="57">
        <f>D9/C9*100</f>
        <v>94.713837507417196</v>
      </c>
    </row>
    <row r="10" spans="1:5" ht="15.6" x14ac:dyDescent="0.3">
      <c r="A10" s="56" t="s">
        <v>12</v>
      </c>
      <c r="B10" s="58" t="s">
        <v>119</v>
      </c>
      <c r="C10" s="57">
        <f>SUM(C11,C18:C19)</f>
        <v>185053</v>
      </c>
      <c r="D10" s="57">
        <f>SUM(D11,D18:D19)</f>
        <v>166790.434465</v>
      </c>
      <c r="E10" s="57">
        <f t="shared" ref="E10:E31" si="1">D10/C10*100</f>
        <v>90.131170240417617</v>
      </c>
    </row>
    <row r="11" spans="1:5" ht="15.6" x14ac:dyDescent="0.3">
      <c r="A11" s="59">
        <v>1</v>
      </c>
      <c r="B11" s="60" t="s">
        <v>120</v>
      </c>
      <c r="C11" s="61">
        <v>185053</v>
      </c>
      <c r="D11" s="61">
        <v>166790.434465</v>
      </c>
      <c r="E11" s="61">
        <f t="shared" si="1"/>
        <v>90.131170240417617</v>
      </c>
    </row>
    <row r="12" spans="1:5" ht="15.6" x14ac:dyDescent="0.3">
      <c r="A12" s="62"/>
      <c r="B12" s="65" t="s">
        <v>121</v>
      </c>
      <c r="C12" s="64"/>
      <c r="D12" s="64"/>
      <c r="E12" s="64"/>
    </row>
    <row r="13" spans="1:5" ht="15.6" x14ac:dyDescent="0.3">
      <c r="A13" s="62" t="s">
        <v>14</v>
      </c>
      <c r="B13" s="65" t="s">
        <v>122</v>
      </c>
      <c r="C13" s="64">
        <v>2150</v>
      </c>
      <c r="D13" s="64">
        <v>11178.145</v>
      </c>
      <c r="E13" s="64">
        <f t="shared" si="1"/>
        <v>519.91372093023256</v>
      </c>
    </row>
    <row r="14" spans="1:5" ht="15.6" x14ac:dyDescent="0.3">
      <c r="A14" s="62" t="s">
        <v>14</v>
      </c>
      <c r="B14" s="65" t="s">
        <v>123</v>
      </c>
      <c r="C14" s="64">
        <v>0</v>
      </c>
      <c r="D14" s="64">
        <v>0</v>
      </c>
      <c r="E14" s="64"/>
    </row>
    <row r="15" spans="1:5" ht="15.6" x14ac:dyDescent="0.3">
      <c r="A15" s="62"/>
      <c r="B15" s="65" t="s">
        <v>124</v>
      </c>
      <c r="C15" s="64"/>
      <c r="D15" s="64"/>
      <c r="E15" s="64"/>
    </row>
    <row r="16" spans="1:5" ht="15.6" x14ac:dyDescent="0.3">
      <c r="A16" s="62" t="s">
        <v>14</v>
      </c>
      <c r="B16" s="65" t="s">
        <v>125</v>
      </c>
      <c r="C16" s="64">
        <v>136480</v>
      </c>
      <c r="D16" s="64">
        <v>131270.59916499999</v>
      </c>
      <c r="E16" s="64">
        <f t="shared" si="1"/>
        <v>96.183029868845253</v>
      </c>
    </row>
    <row r="17" spans="1:5" ht="15.6" x14ac:dyDescent="0.3">
      <c r="A17" s="62" t="s">
        <v>14</v>
      </c>
      <c r="B17" s="65" t="s">
        <v>126</v>
      </c>
      <c r="C17" s="64">
        <v>0</v>
      </c>
      <c r="D17" s="64">
        <v>0</v>
      </c>
      <c r="E17" s="64"/>
    </row>
    <row r="18" spans="1:5" ht="62.4" x14ac:dyDescent="0.3">
      <c r="A18" s="59">
        <v>2</v>
      </c>
      <c r="B18" s="60" t="s">
        <v>127</v>
      </c>
      <c r="C18" s="61"/>
      <c r="D18" s="61"/>
      <c r="E18" s="61"/>
    </row>
    <row r="19" spans="1:5" ht="15.6" x14ac:dyDescent="0.3">
      <c r="A19" s="59">
        <v>3</v>
      </c>
      <c r="B19" s="60" t="s">
        <v>128</v>
      </c>
      <c r="C19" s="61"/>
      <c r="D19" s="61"/>
      <c r="E19" s="61"/>
    </row>
    <row r="20" spans="1:5" ht="15.6" x14ac:dyDescent="0.3">
      <c r="A20" s="56" t="s">
        <v>17</v>
      </c>
      <c r="B20" s="58" t="s">
        <v>30</v>
      </c>
      <c r="C20" s="57">
        <v>447869</v>
      </c>
      <c r="D20" s="57">
        <f>441379.497648-(9.5+13.3)</f>
        <v>441356.69764800003</v>
      </c>
      <c r="E20" s="57">
        <f t="shared" si="1"/>
        <v>98.54593589822025</v>
      </c>
    </row>
    <row r="21" spans="1:5" ht="15.6" x14ac:dyDescent="0.3">
      <c r="A21" s="62"/>
      <c r="B21" s="65" t="s">
        <v>129</v>
      </c>
      <c r="C21" s="64"/>
      <c r="D21" s="64"/>
      <c r="E21" s="64"/>
    </row>
    <row r="22" spans="1:5" ht="15.6" x14ac:dyDescent="0.3">
      <c r="A22" s="62">
        <v>1</v>
      </c>
      <c r="B22" s="65" t="s">
        <v>122</v>
      </c>
      <c r="C22" s="64">
        <v>242400</v>
      </c>
      <c r="D22" s="64">
        <v>235435.532014</v>
      </c>
      <c r="E22" s="64">
        <f t="shared" si="1"/>
        <v>97.12686964273928</v>
      </c>
    </row>
    <row r="23" spans="1:5" ht="15.6" x14ac:dyDescent="0.3">
      <c r="A23" s="62">
        <v>2</v>
      </c>
      <c r="B23" s="65" t="s">
        <v>130</v>
      </c>
      <c r="C23" s="64">
        <v>0</v>
      </c>
      <c r="D23" s="64">
        <v>0</v>
      </c>
      <c r="E23" s="64"/>
    </row>
    <row r="24" spans="1:5" ht="31.2" x14ac:dyDescent="0.3">
      <c r="A24" s="56" t="s">
        <v>21</v>
      </c>
      <c r="B24" s="58" t="s">
        <v>131</v>
      </c>
      <c r="C24" s="57"/>
      <c r="D24" s="57"/>
      <c r="E24" s="57"/>
    </row>
    <row r="25" spans="1:5" ht="15.6" x14ac:dyDescent="0.3">
      <c r="A25" s="56" t="s">
        <v>23</v>
      </c>
      <c r="B25" s="58" t="s">
        <v>132</v>
      </c>
      <c r="C25" s="57"/>
      <c r="D25" s="57"/>
      <c r="E25" s="57"/>
    </row>
    <row r="26" spans="1:5" ht="15.6" x14ac:dyDescent="0.3">
      <c r="A26" s="56" t="s">
        <v>25</v>
      </c>
      <c r="B26" s="58" t="s">
        <v>33</v>
      </c>
      <c r="C26" s="57">
        <v>9167</v>
      </c>
      <c r="D26" s="57"/>
      <c r="E26" s="57"/>
    </row>
    <row r="27" spans="1:5" ht="15.6" x14ac:dyDescent="0.3">
      <c r="A27" s="56" t="s">
        <v>55</v>
      </c>
      <c r="B27" s="58" t="s">
        <v>34</v>
      </c>
      <c r="C27" s="57"/>
      <c r="D27" s="57"/>
      <c r="E27" s="57"/>
    </row>
    <row r="28" spans="1:5" ht="15.6" x14ac:dyDescent="0.3">
      <c r="A28" s="56" t="s">
        <v>8</v>
      </c>
      <c r="B28" s="58" t="s">
        <v>133</v>
      </c>
      <c r="C28" s="57"/>
      <c r="D28" s="57">
        <f>SUM(D29:D30)</f>
        <v>925.88199999999995</v>
      </c>
      <c r="E28" s="57"/>
    </row>
    <row r="29" spans="1:5" ht="15.6" x14ac:dyDescent="0.3">
      <c r="A29" s="56" t="s">
        <v>12</v>
      </c>
      <c r="B29" s="58" t="s">
        <v>36</v>
      </c>
      <c r="C29" s="57"/>
      <c r="D29" s="57">
        <f>903.082+(9.5+13.3)</f>
        <v>925.88199999999995</v>
      </c>
      <c r="E29" s="57"/>
    </row>
    <row r="30" spans="1:5" ht="15.6" x14ac:dyDescent="0.3">
      <c r="A30" s="56" t="s">
        <v>17</v>
      </c>
      <c r="B30" s="58" t="s">
        <v>134</v>
      </c>
      <c r="C30" s="57"/>
      <c r="D30" s="57"/>
      <c r="E30" s="61"/>
    </row>
    <row r="31" spans="1:5" ht="15.6" x14ac:dyDescent="0.3">
      <c r="A31" s="56" t="s">
        <v>39</v>
      </c>
      <c r="B31" s="58" t="s">
        <v>135</v>
      </c>
      <c r="C31" s="57">
        <v>6618</v>
      </c>
      <c r="D31" s="57">
        <v>11529.812275</v>
      </c>
      <c r="E31" s="57">
        <f t="shared" si="1"/>
        <v>174.2189826987005</v>
      </c>
    </row>
    <row r="32" spans="1:5" ht="15.6" x14ac:dyDescent="0.3">
      <c r="A32" s="56" t="s">
        <v>41</v>
      </c>
      <c r="B32" s="58" t="s">
        <v>136</v>
      </c>
      <c r="C32" s="57"/>
      <c r="D32" s="57">
        <v>6355.9362389999997</v>
      </c>
      <c r="E32" s="57"/>
    </row>
    <row r="33" spans="1:5" ht="15.6" x14ac:dyDescent="0.3">
      <c r="A33" s="56" t="s">
        <v>45</v>
      </c>
      <c r="B33" s="58" t="s">
        <v>137</v>
      </c>
      <c r="C33" s="57"/>
      <c r="D33" s="57">
        <v>5251.3433000000005</v>
      </c>
      <c r="E33" s="57"/>
    </row>
    <row r="34" spans="1:5" ht="15.6" x14ac:dyDescent="0.3">
      <c r="A34" s="56" t="s">
        <v>49</v>
      </c>
      <c r="B34" s="58" t="s">
        <v>138</v>
      </c>
      <c r="C34" s="57"/>
      <c r="D34" s="57">
        <v>121703.098662</v>
      </c>
      <c r="E34" s="57"/>
    </row>
  </sheetData>
  <mergeCells count="9">
    <mergeCell ref="A1:E1"/>
    <mergeCell ref="A2:E2"/>
    <mergeCell ref="A3:E3"/>
    <mergeCell ref="D4:E4"/>
    <mergeCell ref="A5:A6"/>
    <mergeCell ref="B5:B6"/>
    <mergeCell ref="C5:C6"/>
    <mergeCell ref="D5:D6"/>
    <mergeCell ref="E5: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workbookViewId="0">
      <selection activeCell="B42" sqref="B42"/>
    </sheetView>
  </sheetViews>
  <sheetFormatPr defaultRowHeight="14.4" x14ac:dyDescent="0.3"/>
  <cols>
    <col min="1" max="1" width="6.109375" customWidth="1"/>
    <col min="2" max="2" width="55.33203125" customWidth="1"/>
    <col min="3" max="3" width="12" customWidth="1"/>
    <col min="4" max="4" width="11.6640625" customWidth="1"/>
    <col min="5" max="5" width="11.5546875" customWidth="1"/>
    <col min="6" max="6" width="9.88671875" customWidth="1"/>
  </cols>
  <sheetData>
    <row r="1" spans="1:6" ht="17.399999999999999" x14ac:dyDescent="0.3">
      <c r="A1" s="69" t="s">
        <v>234</v>
      </c>
      <c r="B1" s="69"/>
      <c r="C1" s="69"/>
      <c r="D1" s="69"/>
      <c r="E1" s="69"/>
      <c r="F1" s="69"/>
    </row>
    <row r="2" spans="1:6" ht="17.399999999999999" x14ac:dyDescent="0.3">
      <c r="A2" s="69" t="s">
        <v>139</v>
      </c>
      <c r="B2" s="69"/>
      <c r="C2" s="69"/>
      <c r="D2" s="69"/>
      <c r="E2" s="69"/>
      <c r="F2" s="69"/>
    </row>
    <row r="3" spans="1:6" ht="16.8" x14ac:dyDescent="0.3">
      <c r="A3" s="70" t="s">
        <v>231</v>
      </c>
      <c r="B3" s="70"/>
      <c r="C3" s="70"/>
      <c r="D3" s="70"/>
      <c r="E3" s="70"/>
      <c r="F3" s="70"/>
    </row>
    <row r="4" spans="1:6" x14ac:dyDescent="0.3">
      <c r="A4" s="11"/>
      <c r="B4" s="11"/>
      <c r="C4" s="15"/>
      <c r="D4" s="81" t="s">
        <v>230</v>
      </c>
      <c r="E4" s="81"/>
      <c r="F4" s="81"/>
    </row>
    <row r="5" spans="1:6" ht="15.6" x14ac:dyDescent="0.3">
      <c r="A5" s="78" t="s">
        <v>0</v>
      </c>
      <c r="B5" s="78" t="s">
        <v>64</v>
      </c>
      <c r="C5" s="79" t="s">
        <v>2</v>
      </c>
      <c r="D5" s="79" t="s">
        <v>3</v>
      </c>
      <c r="E5" s="79" t="s">
        <v>4</v>
      </c>
      <c r="F5" s="79"/>
    </row>
    <row r="6" spans="1:6" ht="31.2" x14ac:dyDescent="0.3">
      <c r="A6" s="78"/>
      <c r="B6" s="78"/>
      <c r="C6" s="79"/>
      <c r="D6" s="79"/>
      <c r="E6" s="54" t="s">
        <v>5</v>
      </c>
      <c r="F6" s="54" t="s">
        <v>6</v>
      </c>
    </row>
    <row r="7" spans="1:6" ht="16.2" x14ac:dyDescent="0.3">
      <c r="A7" s="55" t="s">
        <v>7</v>
      </c>
      <c r="B7" s="55" t="s">
        <v>8</v>
      </c>
      <c r="C7" s="55">
        <v>1</v>
      </c>
      <c r="D7" s="55">
        <v>2</v>
      </c>
      <c r="E7" s="55" t="s">
        <v>9</v>
      </c>
      <c r="F7" s="55" t="s">
        <v>10</v>
      </c>
    </row>
    <row r="8" spans="1:6" ht="15.6" x14ac:dyDescent="0.3">
      <c r="A8" s="56"/>
      <c r="B8" s="56" t="s">
        <v>27</v>
      </c>
      <c r="C8" s="57">
        <f>SUM(C9:C10,C46:C50)</f>
        <v>635791.21899999992</v>
      </c>
      <c r="D8" s="57">
        <f>SUM(D9:D10,D46:D50)</f>
        <v>732286.53501800005</v>
      </c>
      <c r="E8" s="57">
        <f>SUM(E9:E10,E46:E50)</f>
        <v>104583.316018</v>
      </c>
      <c r="F8" s="57">
        <f t="shared" ref="F8:F12" si="0">D8/C8*100</f>
        <v>115.17720175024941</v>
      </c>
    </row>
    <row r="9" spans="1:6" ht="31.2" x14ac:dyDescent="0.3">
      <c r="A9" s="56" t="s">
        <v>7</v>
      </c>
      <c r="B9" s="58" t="s">
        <v>140</v>
      </c>
      <c r="C9" s="57">
        <v>44465.2</v>
      </c>
      <c r="D9" s="57">
        <v>69028.14</v>
      </c>
      <c r="E9" s="57">
        <f>D9-C9</f>
        <v>24562.940000000002</v>
      </c>
      <c r="F9" s="57">
        <f t="shared" si="0"/>
        <v>155.24081753820965</v>
      </c>
    </row>
    <row r="10" spans="1:6" ht="20.399999999999999" customHeight="1" x14ac:dyDescent="0.3">
      <c r="A10" s="56" t="s">
        <v>8</v>
      </c>
      <c r="B10" s="58" t="s">
        <v>141</v>
      </c>
      <c r="C10" s="57">
        <f>SUM(C11,C28,C42:C45)</f>
        <v>588213.11899999995</v>
      </c>
      <c r="D10" s="57">
        <f>SUM(D11,D28,D42:D45)</f>
        <v>526822.76053500001</v>
      </c>
      <c r="E10" s="57">
        <f>SUM(E11,E28,E42:E45)</f>
        <v>-53302.358464999998</v>
      </c>
      <c r="F10" s="57">
        <f t="shared" si="0"/>
        <v>89.563245619314387</v>
      </c>
    </row>
    <row r="11" spans="1:6" ht="15.6" x14ac:dyDescent="0.3">
      <c r="A11" s="56" t="s">
        <v>12</v>
      </c>
      <c r="B11" s="58" t="s">
        <v>142</v>
      </c>
      <c r="C11" s="57">
        <f>SUM(C12,C26:C27)</f>
        <v>185053.01900000003</v>
      </c>
      <c r="D11" s="57">
        <f t="shared" ref="D11:E11" si="1">SUM(D12,D26:D27)</f>
        <v>166790.434465</v>
      </c>
      <c r="E11" s="57">
        <f t="shared" si="1"/>
        <v>-18262.584535000002</v>
      </c>
      <c r="F11" s="57">
        <f t="shared" si="0"/>
        <v>90.131160986354928</v>
      </c>
    </row>
    <row r="12" spans="1:6" ht="15.6" x14ac:dyDescent="0.3">
      <c r="A12" s="59">
        <v>1</v>
      </c>
      <c r="B12" s="60" t="s">
        <v>143</v>
      </c>
      <c r="C12" s="61">
        <f>SUM(C13:C25)</f>
        <v>185053.01900000003</v>
      </c>
      <c r="D12" s="61">
        <f t="shared" ref="D12:E12" si="2">SUM(D13:D25)</f>
        <v>166790.434465</v>
      </c>
      <c r="E12" s="61">
        <f t="shared" si="2"/>
        <v>-18262.584535000002</v>
      </c>
      <c r="F12" s="61">
        <f t="shared" si="0"/>
        <v>90.131160986354928</v>
      </c>
    </row>
    <row r="13" spans="1:6" ht="15.6" x14ac:dyDescent="0.3">
      <c r="A13" s="59" t="s">
        <v>14</v>
      </c>
      <c r="B13" s="60" t="s">
        <v>122</v>
      </c>
      <c r="C13" s="61">
        <v>2150</v>
      </c>
      <c r="D13" s="61">
        <v>11178.145</v>
      </c>
      <c r="E13" s="61">
        <f>D13-C13</f>
        <v>9028.1450000000004</v>
      </c>
      <c r="F13" s="61">
        <f>D13/C13*100</f>
        <v>519.91372093023256</v>
      </c>
    </row>
    <row r="14" spans="1:6" ht="15.6" x14ac:dyDescent="0.3">
      <c r="A14" s="59" t="s">
        <v>14</v>
      </c>
      <c r="B14" s="60" t="s">
        <v>144</v>
      </c>
      <c r="C14" s="61"/>
      <c r="D14" s="61"/>
      <c r="E14" s="61">
        <f t="shared" ref="E14:E27" si="3">D14-C14</f>
        <v>0</v>
      </c>
      <c r="F14" s="61"/>
    </row>
    <row r="15" spans="1:6" ht="15.6" x14ac:dyDescent="0.3">
      <c r="A15" s="59" t="s">
        <v>14</v>
      </c>
      <c r="B15" s="60" t="s">
        <v>145</v>
      </c>
      <c r="C15" s="61">
        <v>713</v>
      </c>
      <c r="D15" s="61">
        <v>350.21800000000002</v>
      </c>
      <c r="E15" s="61">
        <f t="shared" si="3"/>
        <v>-362.78199999999998</v>
      </c>
      <c r="F15" s="61">
        <f t="shared" ref="F15:F49" si="4">D15/C15*100</f>
        <v>49.118934081346424</v>
      </c>
    </row>
    <row r="16" spans="1:6" ht="15.6" x14ac:dyDescent="0.3">
      <c r="A16" s="59" t="s">
        <v>14</v>
      </c>
      <c r="B16" s="60" t="s">
        <v>146</v>
      </c>
      <c r="C16" s="61"/>
      <c r="D16" s="61"/>
      <c r="E16" s="61">
        <f t="shared" si="3"/>
        <v>0</v>
      </c>
      <c r="F16" s="61"/>
    </row>
    <row r="17" spans="1:6" ht="15.6" x14ac:dyDescent="0.3">
      <c r="A17" s="59" t="s">
        <v>14</v>
      </c>
      <c r="B17" s="60" t="s">
        <v>147</v>
      </c>
      <c r="C17" s="61"/>
      <c r="D17" s="61"/>
      <c r="E17" s="61">
        <f t="shared" si="3"/>
        <v>0</v>
      </c>
      <c r="F17" s="61"/>
    </row>
    <row r="18" spans="1:6" ht="15.6" x14ac:dyDescent="0.3">
      <c r="A18" s="59" t="s">
        <v>14</v>
      </c>
      <c r="B18" s="60" t="s">
        <v>148</v>
      </c>
      <c r="C18" s="61">
        <v>3526</v>
      </c>
      <c r="D18" s="61">
        <v>1122.9860000000001</v>
      </c>
      <c r="E18" s="61">
        <f t="shared" si="3"/>
        <v>-2403.0140000000001</v>
      </c>
      <c r="F18" s="61">
        <f t="shared" si="4"/>
        <v>31.848723766307437</v>
      </c>
    </row>
    <row r="19" spans="1:6" ht="15.6" x14ac:dyDescent="0.3">
      <c r="A19" s="59" t="s">
        <v>14</v>
      </c>
      <c r="B19" s="60" t="s">
        <v>149</v>
      </c>
      <c r="C19" s="61"/>
      <c r="D19" s="61">
        <v>75</v>
      </c>
      <c r="E19" s="61">
        <f t="shared" si="3"/>
        <v>75</v>
      </c>
      <c r="F19" s="61"/>
    </row>
    <row r="20" spans="1:6" ht="15.6" x14ac:dyDescent="0.3">
      <c r="A20" s="59" t="s">
        <v>14</v>
      </c>
      <c r="B20" s="60" t="s">
        <v>150</v>
      </c>
      <c r="C20" s="61">
        <v>820</v>
      </c>
      <c r="D20" s="61">
        <v>963.74270000000001</v>
      </c>
      <c r="E20" s="61">
        <f t="shared" si="3"/>
        <v>143.74270000000001</v>
      </c>
      <c r="F20" s="61">
        <f t="shared" si="4"/>
        <v>117.5295975609756</v>
      </c>
    </row>
    <row r="21" spans="1:6" ht="15.6" x14ac:dyDescent="0.3">
      <c r="A21" s="59" t="s">
        <v>14</v>
      </c>
      <c r="B21" s="60" t="s">
        <v>151</v>
      </c>
      <c r="C21" s="61"/>
      <c r="D21" s="61"/>
      <c r="E21" s="61">
        <f t="shared" si="3"/>
        <v>0</v>
      </c>
      <c r="F21" s="61"/>
    </row>
    <row r="22" spans="1:6" ht="15.6" x14ac:dyDescent="0.3">
      <c r="A22" s="59" t="s">
        <v>14</v>
      </c>
      <c r="B22" s="60" t="s">
        <v>152</v>
      </c>
      <c r="C22" s="61">
        <v>84219.5</v>
      </c>
      <c r="D22" s="61">
        <v>132661.63800000001</v>
      </c>
      <c r="E22" s="61">
        <f t="shared" si="3"/>
        <v>48442.138000000006</v>
      </c>
      <c r="F22" s="61">
        <f t="shared" si="4"/>
        <v>157.51890951620467</v>
      </c>
    </row>
    <row r="23" spans="1:6" ht="19.8" customHeight="1" x14ac:dyDescent="0.3">
      <c r="A23" s="59" t="s">
        <v>14</v>
      </c>
      <c r="B23" s="60" t="s">
        <v>153</v>
      </c>
      <c r="C23" s="61">
        <v>11873.039000000001</v>
      </c>
      <c r="D23" s="61">
        <v>4036.817</v>
      </c>
      <c r="E23" s="61">
        <f t="shared" si="3"/>
        <v>-7836.2220000000007</v>
      </c>
      <c r="F23" s="61">
        <f t="shared" si="4"/>
        <v>33.999863051068893</v>
      </c>
    </row>
    <row r="24" spans="1:6" ht="15.6" x14ac:dyDescent="0.3">
      <c r="A24" s="59" t="s">
        <v>14</v>
      </c>
      <c r="B24" s="60" t="s">
        <v>154</v>
      </c>
      <c r="C24" s="61"/>
      <c r="D24" s="61"/>
      <c r="E24" s="61">
        <f t="shared" si="3"/>
        <v>0</v>
      </c>
      <c r="F24" s="61"/>
    </row>
    <row r="25" spans="1:6" ht="15.6" x14ac:dyDescent="0.3">
      <c r="A25" s="59" t="s">
        <v>14</v>
      </c>
      <c r="B25" s="60" t="s">
        <v>155</v>
      </c>
      <c r="C25" s="61">
        <v>81751.48000000001</v>
      </c>
      <c r="D25" s="61">
        <v>16401.887764999999</v>
      </c>
      <c r="E25" s="61">
        <f t="shared" si="3"/>
        <v>-65349.592235000011</v>
      </c>
      <c r="F25" s="61">
        <f t="shared" si="4"/>
        <v>20.063108050153954</v>
      </c>
    </row>
    <row r="26" spans="1:6" ht="62.4" customHeight="1" x14ac:dyDescent="0.3">
      <c r="A26" s="59">
        <v>2</v>
      </c>
      <c r="B26" s="60" t="s">
        <v>127</v>
      </c>
      <c r="C26" s="61"/>
      <c r="D26" s="61"/>
      <c r="E26" s="61">
        <f t="shared" si="3"/>
        <v>0</v>
      </c>
      <c r="F26" s="61"/>
    </row>
    <row r="27" spans="1:6" ht="15.6" x14ac:dyDescent="0.3">
      <c r="A27" s="59">
        <v>3</v>
      </c>
      <c r="B27" s="66" t="s">
        <v>128</v>
      </c>
      <c r="C27" s="61"/>
      <c r="D27" s="61"/>
      <c r="E27" s="61">
        <f t="shared" si="3"/>
        <v>0</v>
      </c>
      <c r="F27" s="61"/>
    </row>
    <row r="28" spans="1:6" ht="15.6" x14ac:dyDescent="0.3">
      <c r="A28" s="56" t="s">
        <v>17</v>
      </c>
      <c r="B28" s="58" t="s">
        <v>30</v>
      </c>
      <c r="C28" s="57">
        <f>SUM(C29:C41)</f>
        <v>395072.1</v>
      </c>
      <c r="D28" s="57">
        <f>SUM(D29:D41)</f>
        <v>360032.32607000001</v>
      </c>
      <c r="E28" s="57">
        <f>SUM(E29:E41)</f>
        <v>-35039.773929999996</v>
      </c>
      <c r="F28" s="57">
        <f t="shared" si="4"/>
        <v>91.130790068445748</v>
      </c>
    </row>
    <row r="29" spans="1:6" ht="15.6" x14ac:dyDescent="0.3">
      <c r="A29" s="59" t="s">
        <v>14</v>
      </c>
      <c r="B29" s="60" t="s">
        <v>122</v>
      </c>
      <c r="C29" s="61">
        <v>242155</v>
      </c>
      <c r="D29" s="61">
        <v>235435.532014</v>
      </c>
      <c r="E29" s="61">
        <f>D29-C29</f>
        <v>-6719.4679860000033</v>
      </c>
      <c r="F29" s="61">
        <f t="shared" si="4"/>
        <v>97.22513762424893</v>
      </c>
    </row>
    <row r="30" spans="1:6" ht="15.6" x14ac:dyDescent="0.3">
      <c r="A30" s="59" t="s">
        <v>14</v>
      </c>
      <c r="B30" s="60" t="s">
        <v>130</v>
      </c>
      <c r="C30" s="61"/>
      <c r="D30" s="61"/>
      <c r="E30" s="61">
        <f t="shared" ref="E30:E50" si="5">D30-C30</f>
        <v>0</v>
      </c>
      <c r="F30" s="61"/>
    </row>
    <row r="31" spans="1:6" ht="15.6" x14ac:dyDescent="0.3">
      <c r="A31" s="59" t="s">
        <v>14</v>
      </c>
      <c r="B31" s="60" t="s">
        <v>145</v>
      </c>
      <c r="C31" s="61">
        <v>3600</v>
      </c>
      <c r="D31" s="61">
        <v>4085.395</v>
      </c>
      <c r="E31" s="61">
        <f t="shared" si="5"/>
        <v>485.39499999999998</v>
      </c>
      <c r="F31" s="61">
        <f t="shared" si="4"/>
        <v>113.48319444444444</v>
      </c>
    </row>
    <row r="32" spans="1:6" ht="15.6" x14ac:dyDescent="0.3">
      <c r="A32" s="59" t="s">
        <v>14</v>
      </c>
      <c r="B32" s="60" t="s">
        <v>146</v>
      </c>
      <c r="C32" s="61">
        <v>950</v>
      </c>
      <c r="D32" s="61">
        <v>2064.64</v>
      </c>
      <c r="E32" s="61">
        <f t="shared" si="5"/>
        <v>1114.6399999999999</v>
      </c>
      <c r="F32" s="61">
        <f t="shared" si="4"/>
        <v>217.33052631578946</v>
      </c>
    </row>
    <row r="33" spans="1:6" ht="15.6" x14ac:dyDescent="0.3">
      <c r="A33" s="59" t="s">
        <v>14</v>
      </c>
      <c r="B33" s="60" t="s">
        <v>147</v>
      </c>
      <c r="C33" s="61">
        <v>11530</v>
      </c>
      <c r="D33" s="61">
        <v>12106.29826</v>
      </c>
      <c r="E33" s="61">
        <f t="shared" si="5"/>
        <v>576.29825999999957</v>
      </c>
      <c r="F33" s="61">
        <f t="shared" si="4"/>
        <v>104.99825030355593</v>
      </c>
    </row>
    <row r="34" spans="1:6" ht="15.6" x14ac:dyDescent="0.3">
      <c r="A34" s="59" t="s">
        <v>14</v>
      </c>
      <c r="B34" s="60" t="s">
        <v>148</v>
      </c>
      <c r="C34" s="61">
        <v>3080</v>
      </c>
      <c r="D34" s="61">
        <v>3263.9319999999998</v>
      </c>
      <c r="E34" s="61">
        <f t="shared" si="5"/>
        <v>183.93199999999979</v>
      </c>
      <c r="F34" s="61">
        <f t="shared" si="4"/>
        <v>105.97181818181818</v>
      </c>
    </row>
    <row r="35" spans="1:6" ht="15.6" x14ac:dyDescent="0.3">
      <c r="A35" s="59" t="s">
        <v>14</v>
      </c>
      <c r="B35" s="60" t="s">
        <v>149</v>
      </c>
      <c r="C35" s="61">
        <v>2037</v>
      </c>
      <c r="D35" s="61">
        <v>1996.48</v>
      </c>
      <c r="E35" s="61">
        <f t="shared" si="5"/>
        <v>-40.519999999999982</v>
      </c>
      <c r="F35" s="61">
        <f t="shared" si="4"/>
        <v>98.010800196367214</v>
      </c>
    </row>
    <row r="36" spans="1:6" ht="15.6" x14ac:dyDescent="0.3">
      <c r="A36" s="59" t="s">
        <v>14</v>
      </c>
      <c r="B36" s="60" t="s">
        <v>150</v>
      </c>
      <c r="C36" s="61"/>
      <c r="D36" s="61"/>
      <c r="E36" s="61">
        <f t="shared" si="5"/>
        <v>0</v>
      </c>
      <c r="F36" s="61"/>
    </row>
    <row r="37" spans="1:6" ht="15.6" x14ac:dyDescent="0.3">
      <c r="A37" s="59" t="s">
        <v>14</v>
      </c>
      <c r="B37" s="60" t="s">
        <v>151</v>
      </c>
      <c r="C37" s="61"/>
      <c r="D37" s="61"/>
      <c r="E37" s="61">
        <f t="shared" si="5"/>
        <v>0</v>
      </c>
      <c r="F37" s="61"/>
    </row>
    <row r="38" spans="1:6" ht="15.6" x14ac:dyDescent="0.3">
      <c r="A38" s="59" t="s">
        <v>14</v>
      </c>
      <c r="B38" s="60" t="s">
        <v>152</v>
      </c>
      <c r="C38" s="61">
        <v>83128</v>
      </c>
      <c r="D38" s="61">
        <v>36682.159890000003</v>
      </c>
      <c r="E38" s="61">
        <f t="shared" si="5"/>
        <v>-46445.840109999997</v>
      </c>
      <c r="F38" s="61">
        <f t="shared" si="4"/>
        <v>44.127321588393805</v>
      </c>
    </row>
    <row r="39" spans="1:6" ht="19.8" customHeight="1" x14ac:dyDescent="0.3">
      <c r="A39" s="59" t="s">
        <v>14</v>
      </c>
      <c r="B39" s="60" t="s">
        <v>153</v>
      </c>
      <c r="C39" s="61">
        <v>31983</v>
      </c>
      <c r="D39" s="61">
        <f>34451.470762-9.5</f>
        <v>34441.970761999997</v>
      </c>
      <c r="E39" s="61">
        <f t="shared" si="5"/>
        <v>2458.9707619999972</v>
      </c>
      <c r="F39" s="61">
        <f t="shared" si="4"/>
        <v>107.68836807679078</v>
      </c>
    </row>
    <row r="40" spans="1:6" ht="15.6" x14ac:dyDescent="0.3">
      <c r="A40" s="59" t="s">
        <v>14</v>
      </c>
      <c r="B40" s="60" t="s">
        <v>154</v>
      </c>
      <c r="C40" s="61">
        <v>14100.300000000001</v>
      </c>
      <c r="D40" s="61">
        <v>10510.97076</v>
      </c>
      <c r="E40" s="61">
        <f t="shared" si="5"/>
        <v>-3589.3292400000009</v>
      </c>
      <c r="F40" s="61">
        <f t="shared" si="4"/>
        <v>74.544305865832641</v>
      </c>
    </row>
    <row r="41" spans="1:6" ht="15.6" x14ac:dyDescent="0.3">
      <c r="A41" s="59" t="s">
        <v>14</v>
      </c>
      <c r="B41" s="60" t="s">
        <v>156</v>
      </c>
      <c r="C41" s="61">
        <v>2508.8000000000002</v>
      </c>
      <c r="D41" s="61">
        <v>19444.947383999999</v>
      </c>
      <c r="E41" s="61">
        <f t="shared" si="5"/>
        <v>16936.147384</v>
      </c>
      <c r="F41" s="61">
        <f t="shared" si="4"/>
        <v>775.06965019132645</v>
      </c>
    </row>
    <row r="42" spans="1:6" ht="18.600000000000001" customHeight="1" x14ac:dyDescent="0.3">
      <c r="A42" s="56" t="s">
        <v>21</v>
      </c>
      <c r="B42" s="58" t="s">
        <v>131</v>
      </c>
      <c r="C42" s="57"/>
      <c r="D42" s="57"/>
      <c r="E42" s="57"/>
      <c r="F42" s="57"/>
    </row>
    <row r="43" spans="1:6" ht="15.6" x14ac:dyDescent="0.3">
      <c r="A43" s="56" t="s">
        <v>23</v>
      </c>
      <c r="B43" s="58" t="s">
        <v>132</v>
      </c>
      <c r="C43" s="57"/>
      <c r="D43" s="57"/>
      <c r="E43" s="57"/>
      <c r="F43" s="57"/>
    </row>
    <row r="44" spans="1:6" ht="15.6" x14ac:dyDescent="0.3">
      <c r="A44" s="56" t="s">
        <v>25</v>
      </c>
      <c r="B44" s="58" t="s">
        <v>33</v>
      </c>
      <c r="C44" s="57">
        <v>8088</v>
      </c>
      <c r="D44" s="57"/>
      <c r="E44" s="57"/>
      <c r="F44" s="57"/>
    </row>
    <row r="45" spans="1:6" ht="15.6" x14ac:dyDescent="0.3">
      <c r="A45" s="56" t="s">
        <v>55</v>
      </c>
      <c r="B45" s="58" t="s">
        <v>34</v>
      </c>
      <c r="C45" s="57"/>
      <c r="D45" s="57"/>
      <c r="E45" s="57"/>
      <c r="F45" s="57"/>
    </row>
    <row r="46" spans="1:6" ht="15.6" x14ac:dyDescent="0.3">
      <c r="A46" s="56" t="s">
        <v>39</v>
      </c>
      <c r="B46" s="58" t="s">
        <v>157</v>
      </c>
      <c r="C46" s="57"/>
      <c r="D46" s="57">
        <f>903.082+9.5</f>
        <v>912.58199999999999</v>
      </c>
      <c r="E46" s="57">
        <f t="shared" si="5"/>
        <v>912.58199999999999</v>
      </c>
      <c r="F46" s="57"/>
    </row>
    <row r="47" spans="1:6" ht="15.6" x14ac:dyDescent="0.3">
      <c r="A47" s="56" t="s">
        <v>41</v>
      </c>
      <c r="B47" s="58" t="s">
        <v>138</v>
      </c>
      <c r="C47" s="57"/>
      <c r="D47" s="57">
        <v>118459.120969</v>
      </c>
      <c r="E47" s="57">
        <f t="shared" si="5"/>
        <v>118459.120969</v>
      </c>
      <c r="F47" s="57"/>
    </row>
    <row r="48" spans="1:6" ht="15.6" x14ac:dyDescent="0.3">
      <c r="A48" s="56" t="s">
        <v>45</v>
      </c>
      <c r="B48" s="58" t="s">
        <v>136</v>
      </c>
      <c r="C48" s="57"/>
      <c r="D48" s="57">
        <v>6355.9362389999997</v>
      </c>
      <c r="E48" s="57">
        <f t="shared" si="5"/>
        <v>6355.9362389999997</v>
      </c>
      <c r="F48" s="57"/>
    </row>
    <row r="49" spans="1:6" ht="15.6" x14ac:dyDescent="0.3">
      <c r="A49" s="56" t="s">
        <v>49</v>
      </c>
      <c r="B49" s="58" t="s">
        <v>135</v>
      </c>
      <c r="C49" s="57">
        <v>3112.9</v>
      </c>
      <c r="D49" s="57">
        <v>8928.9587749999992</v>
      </c>
      <c r="E49" s="57">
        <f t="shared" si="5"/>
        <v>5816.0587749999995</v>
      </c>
      <c r="F49" s="57">
        <f t="shared" si="4"/>
        <v>286.8373148832278</v>
      </c>
    </row>
    <row r="50" spans="1:6" ht="18.600000000000001" customHeight="1" x14ac:dyDescent="0.3">
      <c r="A50" s="56" t="s">
        <v>158</v>
      </c>
      <c r="B50" s="58" t="s">
        <v>137</v>
      </c>
      <c r="C50" s="57"/>
      <c r="D50" s="57">
        <v>1779.0364999999999</v>
      </c>
      <c r="E50" s="57">
        <f t="shared" si="5"/>
        <v>1779.0364999999999</v>
      </c>
      <c r="F50" s="57"/>
    </row>
  </sheetData>
  <mergeCells count="9">
    <mergeCell ref="A2:F2"/>
    <mergeCell ref="A3:F3"/>
    <mergeCell ref="D4:F4"/>
    <mergeCell ref="A1:F1"/>
    <mergeCell ref="A5:A6"/>
    <mergeCell ref="B5:B6"/>
    <mergeCell ref="C5:C6"/>
    <mergeCell ref="D5:D6"/>
    <mergeCell ref="E5:F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workbookViewId="0">
      <selection activeCell="B11" sqref="B11"/>
    </sheetView>
  </sheetViews>
  <sheetFormatPr defaultRowHeight="14.4" x14ac:dyDescent="0.3"/>
  <cols>
    <col min="1" max="1" width="5.5546875" customWidth="1"/>
    <col min="2" max="2" width="43.88671875" customWidth="1"/>
    <col min="3" max="4" width="10.5546875" customWidth="1"/>
    <col min="5" max="5" width="9.77734375" customWidth="1"/>
    <col min="6" max="6" width="10.109375" customWidth="1"/>
    <col min="7" max="7" width="10.44140625" customWidth="1"/>
    <col min="8" max="8" width="9.44140625" customWidth="1"/>
    <col min="9" max="11" width="9" bestFit="1" customWidth="1"/>
  </cols>
  <sheetData>
    <row r="1" spans="1:11" ht="17.399999999999999" x14ac:dyDescent="0.3">
      <c r="A1" s="69" t="s">
        <v>235</v>
      </c>
      <c r="B1" s="69"/>
      <c r="C1" s="69"/>
      <c r="D1" s="69"/>
      <c r="E1" s="69"/>
      <c r="F1" s="69"/>
      <c r="G1" s="69"/>
      <c r="H1" s="69"/>
      <c r="I1" s="69"/>
      <c r="J1" s="69"/>
      <c r="K1" s="69"/>
    </row>
    <row r="2" spans="1:11" ht="34.200000000000003" customHeight="1" x14ac:dyDescent="0.3">
      <c r="A2" s="83" t="s">
        <v>236</v>
      </c>
      <c r="B2" s="69"/>
      <c r="C2" s="69"/>
      <c r="D2" s="69"/>
      <c r="E2" s="69"/>
      <c r="F2" s="69"/>
      <c r="G2" s="69"/>
      <c r="H2" s="69"/>
      <c r="I2" s="69"/>
      <c r="J2" s="69"/>
      <c r="K2" s="69"/>
    </row>
    <row r="3" spans="1:11" ht="16.8" x14ac:dyDescent="0.3">
      <c r="A3" s="70" t="s">
        <v>231</v>
      </c>
      <c r="B3" s="70"/>
      <c r="C3" s="70"/>
      <c r="D3" s="70"/>
      <c r="E3" s="70"/>
      <c r="F3" s="70"/>
      <c r="G3" s="70"/>
      <c r="H3" s="70"/>
      <c r="I3" s="70"/>
      <c r="J3" s="70"/>
      <c r="K3" s="70"/>
    </row>
    <row r="4" spans="1:11" ht="15.6" x14ac:dyDescent="0.3">
      <c r="A4" s="11"/>
      <c r="B4" s="11"/>
      <c r="C4" s="15"/>
      <c r="D4" s="15"/>
      <c r="E4" s="15"/>
      <c r="F4" s="15"/>
      <c r="G4" s="15"/>
      <c r="H4" s="68" t="s">
        <v>230</v>
      </c>
      <c r="I4" s="68"/>
      <c r="J4" s="68"/>
      <c r="K4" s="68"/>
    </row>
    <row r="5" spans="1:11" x14ac:dyDescent="0.3">
      <c r="A5" s="84" t="s">
        <v>0</v>
      </c>
      <c r="B5" s="84" t="s">
        <v>1</v>
      </c>
      <c r="C5" s="82" t="s">
        <v>159</v>
      </c>
      <c r="D5" s="82" t="s">
        <v>160</v>
      </c>
      <c r="E5" s="82"/>
      <c r="F5" s="82" t="s">
        <v>3</v>
      </c>
      <c r="G5" s="82" t="s">
        <v>160</v>
      </c>
      <c r="H5" s="82"/>
      <c r="I5" s="82" t="s">
        <v>65</v>
      </c>
      <c r="J5" s="82"/>
      <c r="K5" s="82"/>
    </row>
    <row r="6" spans="1:11" ht="41.4" x14ac:dyDescent="0.3">
      <c r="A6" s="84"/>
      <c r="B6" s="84"/>
      <c r="C6" s="82"/>
      <c r="D6" s="46" t="s">
        <v>161</v>
      </c>
      <c r="E6" s="46" t="s">
        <v>162</v>
      </c>
      <c r="F6" s="82"/>
      <c r="G6" s="46" t="s">
        <v>161</v>
      </c>
      <c r="H6" s="46" t="s">
        <v>162</v>
      </c>
      <c r="I6" s="46" t="s">
        <v>163</v>
      </c>
      <c r="J6" s="46" t="s">
        <v>161</v>
      </c>
      <c r="K6" s="46" t="s">
        <v>162</v>
      </c>
    </row>
    <row r="7" spans="1:11" x14ac:dyDescent="0.3">
      <c r="A7" s="47" t="s">
        <v>7</v>
      </c>
      <c r="B7" s="47" t="s">
        <v>8</v>
      </c>
      <c r="C7" s="47" t="s">
        <v>164</v>
      </c>
      <c r="D7" s="47">
        <v>2</v>
      </c>
      <c r="E7" s="47">
        <v>3</v>
      </c>
      <c r="F7" s="47" t="s">
        <v>165</v>
      </c>
      <c r="G7" s="47">
        <v>5</v>
      </c>
      <c r="H7" s="47">
        <v>6</v>
      </c>
      <c r="I7" s="47" t="s">
        <v>166</v>
      </c>
      <c r="J7" s="47" t="s">
        <v>167</v>
      </c>
      <c r="K7" s="47" t="s">
        <v>168</v>
      </c>
    </row>
    <row r="8" spans="1:11" x14ac:dyDescent="0.3">
      <c r="A8" s="30"/>
      <c r="B8" s="30" t="s">
        <v>27</v>
      </c>
      <c r="C8" s="48">
        <f>SUM(C9,C28,C31:C35)</f>
        <v>648707</v>
      </c>
      <c r="D8" s="48">
        <f t="shared" ref="D8:H8" si="0">SUM(D9,D28,D31:D35)</f>
        <v>591326</v>
      </c>
      <c r="E8" s="48">
        <f t="shared" si="0"/>
        <v>57380.999999999993</v>
      </c>
      <c r="F8" s="48">
        <f t="shared" si="0"/>
        <v>753913.20458899986</v>
      </c>
      <c r="G8" s="48">
        <f>SUM(G9,G28,G31:G35)</f>
        <v>663258.39501800004</v>
      </c>
      <c r="H8" s="48">
        <f t="shared" si="0"/>
        <v>90654.809570999991</v>
      </c>
      <c r="I8" s="48">
        <f>F8/C8*100</f>
        <v>116.21783094509537</v>
      </c>
      <c r="J8" s="48">
        <f>G8/D8*100</f>
        <v>112.16459195401522</v>
      </c>
      <c r="K8" s="48">
        <f>H8/E8*100</f>
        <v>157.98750382705077</v>
      </c>
    </row>
    <row r="9" spans="1:11" x14ac:dyDescent="0.3">
      <c r="A9" s="30" t="s">
        <v>7</v>
      </c>
      <c r="B9" s="49" t="s">
        <v>118</v>
      </c>
      <c r="C9" s="48">
        <f>SUM(C10,C20,C24:C27)</f>
        <v>642089</v>
      </c>
      <c r="D9" s="48">
        <f t="shared" ref="D9:H9" si="1">SUM(D10,D20,D24:D27)</f>
        <v>588213.1</v>
      </c>
      <c r="E9" s="48">
        <f t="shared" si="1"/>
        <v>53875.899999999994</v>
      </c>
      <c r="F9" s="48">
        <f t="shared" si="1"/>
        <v>608147.13211299991</v>
      </c>
      <c r="G9" s="48">
        <f t="shared" si="1"/>
        <v>526822.76053500001</v>
      </c>
      <c r="H9" s="48">
        <f t="shared" si="1"/>
        <v>81324.371577999991</v>
      </c>
      <c r="I9" s="48">
        <f t="shared" ref="I9:K33" si="2">F9/C9*100</f>
        <v>94.713837507417182</v>
      </c>
      <c r="J9" s="48">
        <f t="shared" si="2"/>
        <v>89.563248512316378</v>
      </c>
      <c r="K9" s="48">
        <f t="shared" si="2"/>
        <v>150.94758802729979</v>
      </c>
    </row>
    <row r="10" spans="1:11" x14ac:dyDescent="0.3">
      <c r="A10" s="30" t="s">
        <v>12</v>
      </c>
      <c r="B10" s="49" t="s">
        <v>29</v>
      </c>
      <c r="C10" s="48">
        <f>SUM(C11,C18:C19)</f>
        <v>185053</v>
      </c>
      <c r="D10" s="48">
        <f t="shared" ref="D10:H10" si="3">SUM(D11,D18:D19)</f>
        <v>185053</v>
      </c>
      <c r="E10" s="48">
        <f t="shared" si="3"/>
        <v>0</v>
      </c>
      <c r="F10" s="48">
        <f t="shared" si="3"/>
        <v>166790.434465</v>
      </c>
      <c r="G10" s="48">
        <f t="shared" si="3"/>
        <v>166790.434465</v>
      </c>
      <c r="H10" s="48">
        <f t="shared" si="3"/>
        <v>0</v>
      </c>
      <c r="I10" s="48">
        <f t="shared" si="2"/>
        <v>90.131170240417617</v>
      </c>
      <c r="J10" s="48">
        <f t="shared" si="2"/>
        <v>90.131170240417617</v>
      </c>
      <c r="K10" s="48"/>
    </row>
    <row r="11" spans="1:11" x14ac:dyDescent="0.3">
      <c r="A11" s="50">
        <v>1</v>
      </c>
      <c r="B11" s="51" t="s">
        <v>143</v>
      </c>
      <c r="C11" s="45">
        <f>SUM(D11:E11)</f>
        <v>185053</v>
      </c>
      <c r="D11" s="45">
        <v>185053</v>
      </c>
      <c r="E11" s="45"/>
      <c r="F11" s="45">
        <f>SUM(G11:H11)</f>
        <v>166790.434465</v>
      </c>
      <c r="G11" s="45">
        <v>166790.434465</v>
      </c>
      <c r="H11" s="45"/>
      <c r="I11" s="45">
        <f t="shared" si="2"/>
        <v>90.131170240417617</v>
      </c>
      <c r="J11" s="45">
        <f t="shared" si="2"/>
        <v>90.131170240417617</v>
      </c>
      <c r="K11" s="45"/>
    </row>
    <row r="12" spans="1:11" x14ac:dyDescent="0.3">
      <c r="A12" s="52"/>
      <c r="B12" s="67" t="s">
        <v>121</v>
      </c>
      <c r="C12" s="53"/>
      <c r="D12" s="53"/>
      <c r="E12" s="53"/>
      <c r="F12" s="53"/>
      <c r="G12" s="53"/>
      <c r="H12" s="53"/>
      <c r="I12" s="53"/>
      <c r="J12" s="53"/>
      <c r="K12" s="53"/>
    </row>
    <row r="13" spans="1:11" ht="18" customHeight="1" x14ac:dyDescent="0.3">
      <c r="A13" s="52" t="s">
        <v>14</v>
      </c>
      <c r="B13" s="67" t="s">
        <v>122</v>
      </c>
      <c r="C13" s="53">
        <f>SUM(D13:E13)</f>
        <v>2150</v>
      </c>
      <c r="D13" s="53">
        <v>2150</v>
      </c>
      <c r="E13" s="53"/>
      <c r="F13" s="53">
        <f>SUM(G13:H13)</f>
        <v>11178.145</v>
      </c>
      <c r="G13" s="53">
        <v>11178.145</v>
      </c>
      <c r="H13" s="53"/>
      <c r="I13" s="53">
        <f t="shared" si="2"/>
        <v>519.91372093023256</v>
      </c>
      <c r="J13" s="53">
        <f t="shared" si="2"/>
        <v>519.91372093023256</v>
      </c>
      <c r="K13" s="53"/>
    </row>
    <row r="14" spans="1:11" x14ac:dyDescent="0.3">
      <c r="A14" s="52" t="s">
        <v>14</v>
      </c>
      <c r="B14" s="67" t="s">
        <v>144</v>
      </c>
      <c r="C14" s="53"/>
      <c r="D14" s="53"/>
      <c r="E14" s="53"/>
      <c r="F14" s="53"/>
      <c r="G14" s="53"/>
      <c r="H14" s="53"/>
      <c r="I14" s="53"/>
      <c r="J14" s="53"/>
      <c r="K14" s="53"/>
    </row>
    <row r="15" spans="1:11" x14ac:dyDescent="0.3">
      <c r="A15" s="52"/>
      <c r="B15" s="67" t="s">
        <v>124</v>
      </c>
      <c r="C15" s="53"/>
      <c r="D15" s="53"/>
      <c r="E15" s="53"/>
      <c r="F15" s="53"/>
      <c r="G15" s="53"/>
      <c r="H15" s="53"/>
      <c r="I15" s="53"/>
      <c r="J15" s="53"/>
      <c r="K15" s="53"/>
    </row>
    <row r="16" spans="1:11" ht="17.399999999999999" customHeight="1" x14ac:dyDescent="0.3">
      <c r="A16" s="52" t="s">
        <v>14</v>
      </c>
      <c r="B16" s="67" t="s">
        <v>125</v>
      </c>
      <c r="C16" s="53">
        <f>SUM(D16:E16)</f>
        <v>136480</v>
      </c>
      <c r="D16" s="53">
        <v>136480</v>
      </c>
      <c r="E16" s="53"/>
      <c r="F16" s="53">
        <f>SUM(G16:H16)</f>
        <v>131270.59916499999</v>
      </c>
      <c r="G16" s="53">
        <v>131270.59916499999</v>
      </c>
      <c r="H16" s="53"/>
      <c r="I16" s="53">
        <f t="shared" si="2"/>
        <v>96.183029868845253</v>
      </c>
      <c r="J16" s="53">
        <f t="shared" si="2"/>
        <v>96.183029868845253</v>
      </c>
      <c r="K16" s="53"/>
    </row>
    <row r="17" spans="1:11" ht="18" customHeight="1" x14ac:dyDescent="0.3">
      <c r="A17" s="52" t="s">
        <v>14</v>
      </c>
      <c r="B17" s="67" t="s">
        <v>126</v>
      </c>
      <c r="C17" s="53"/>
      <c r="D17" s="53"/>
      <c r="E17" s="53"/>
      <c r="F17" s="53"/>
      <c r="G17" s="53"/>
      <c r="H17" s="53"/>
      <c r="I17" s="53"/>
      <c r="J17" s="53"/>
      <c r="K17" s="53"/>
    </row>
    <row r="18" spans="1:11" ht="58.2" customHeight="1" x14ac:dyDescent="0.3">
      <c r="A18" s="50">
        <v>2</v>
      </c>
      <c r="B18" s="51" t="s">
        <v>127</v>
      </c>
      <c r="C18" s="45"/>
      <c r="D18" s="45"/>
      <c r="E18" s="45"/>
      <c r="F18" s="45"/>
      <c r="G18" s="45"/>
      <c r="H18" s="45"/>
      <c r="I18" s="45"/>
      <c r="J18" s="45"/>
      <c r="K18" s="45"/>
    </row>
    <row r="19" spans="1:11" x14ac:dyDescent="0.3">
      <c r="A19" s="50">
        <v>3</v>
      </c>
      <c r="B19" s="51" t="s">
        <v>128</v>
      </c>
      <c r="C19" s="45"/>
      <c r="D19" s="45"/>
      <c r="E19" s="45"/>
      <c r="F19" s="45">
        <f t="shared" ref="F19:F20" si="4">SUM(G19:H19)</f>
        <v>0</v>
      </c>
      <c r="G19" s="45"/>
      <c r="H19" s="45"/>
      <c r="I19" s="45"/>
      <c r="J19" s="45"/>
      <c r="K19" s="45"/>
    </row>
    <row r="20" spans="1:11" x14ac:dyDescent="0.3">
      <c r="A20" s="30" t="s">
        <v>17</v>
      </c>
      <c r="B20" s="49" t="s">
        <v>30</v>
      </c>
      <c r="C20" s="48">
        <f>SUM(D20:E20)</f>
        <v>447869</v>
      </c>
      <c r="D20" s="48">
        <v>395072.1</v>
      </c>
      <c r="E20" s="48">
        <v>52796.899999999994</v>
      </c>
      <c r="F20" s="48">
        <f t="shared" si="4"/>
        <v>441356.69764799997</v>
      </c>
      <c r="G20" s="48">
        <f>360041.82607-9.5</f>
        <v>360032.32607000001</v>
      </c>
      <c r="H20" s="48">
        <f>81337.671578-13.3</f>
        <v>81324.371577999991</v>
      </c>
      <c r="I20" s="48">
        <f t="shared" si="2"/>
        <v>98.545935898220222</v>
      </c>
      <c r="J20" s="48">
        <f t="shared" si="2"/>
        <v>91.130790068445748</v>
      </c>
      <c r="K20" s="48">
        <f t="shared" si="2"/>
        <v>154.03247459225827</v>
      </c>
    </row>
    <row r="21" spans="1:11" x14ac:dyDescent="0.3">
      <c r="A21" s="52"/>
      <c r="B21" s="67" t="s">
        <v>129</v>
      </c>
      <c r="C21" s="53"/>
      <c r="D21" s="53"/>
      <c r="E21" s="53"/>
      <c r="F21" s="53"/>
      <c r="G21" s="53"/>
      <c r="H21" s="53"/>
      <c r="I21" s="53"/>
      <c r="J21" s="53"/>
      <c r="K21" s="53"/>
    </row>
    <row r="22" spans="1:11" ht="17.399999999999999" customHeight="1" x14ac:dyDescent="0.3">
      <c r="A22" s="52">
        <v>1</v>
      </c>
      <c r="B22" s="67" t="s">
        <v>122</v>
      </c>
      <c r="C22" s="53">
        <f>SUM(D22:E22)</f>
        <v>242400</v>
      </c>
      <c r="D22" s="53">
        <v>242155</v>
      </c>
      <c r="E22" s="53">
        <v>245</v>
      </c>
      <c r="F22" s="53"/>
      <c r="G22" s="53"/>
      <c r="H22" s="53"/>
      <c r="I22" s="53">
        <f t="shared" si="2"/>
        <v>0</v>
      </c>
      <c r="J22" s="53">
        <f t="shared" si="2"/>
        <v>0</v>
      </c>
      <c r="K22" s="53">
        <f t="shared" si="2"/>
        <v>0</v>
      </c>
    </row>
    <row r="23" spans="1:11" x14ac:dyDescent="0.3">
      <c r="A23" s="52">
        <v>2</v>
      </c>
      <c r="B23" s="67" t="s">
        <v>144</v>
      </c>
      <c r="C23" s="53"/>
      <c r="D23" s="53"/>
      <c r="E23" s="53"/>
      <c r="F23" s="53"/>
      <c r="G23" s="53"/>
      <c r="H23" s="53"/>
      <c r="I23" s="53"/>
      <c r="J23" s="53"/>
      <c r="K23" s="53"/>
    </row>
    <row r="24" spans="1:11" ht="27.6" x14ac:dyDescent="0.3">
      <c r="A24" s="30" t="s">
        <v>21</v>
      </c>
      <c r="B24" s="49" t="s">
        <v>31</v>
      </c>
      <c r="C24" s="48"/>
      <c r="D24" s="48"/>
      <c r="E24" s="48"/>
      <c r="F24" s="48"/>
      <c r="G24" s="48"/>
      <c r="H24" s="48"/>
      <c r="I24" s="48"/>
      <c r="J24" s="48"/>
      <c r="K24" s="48"/>
    </row>
    <row r="25" spans="1:11" ht="19.8" customHeight="1" x14ac:dyDescent="0.3">
      <c r="A25" s="30" t="s">
        <v>23</v>
      </c>
      <c r="B25" s="49" t="s">
        <v>32</v>
      </c>
      <c r="C25" s="48"/>
      <c r="D25" s="48"/>
      <c r="E25" s="48"/>
      <c r="F25" s="48"/>
      <c r="G25" s="48"/>
      <c r="H25" s="48"/>
      <c r="I25" s="48"/>
      <c r="J25" s="48"/>
      <c r="K25" s="48"/>
    </row>
    <row r="26" spans="1:11" x14ac:dyDescent="0.3">
      <c r="A26" s="30" t="s">
        <v>25</v>
      </c>
      <c r="B26" s="49" t="s">
        <v>33</v>
      </c>
      <c r="C26" s="48">
        <f>SUM(D26:E26)</f>
        <v>9167</v>
      </c>
      <c r="D26" s="48">
        <v>8088</v>
      </c>
      <c r="E26" s="48">
        <v>1079</v>
      </c>
      <c r="F26" s="48"/>
      <c r="G26" s="48"/>
      <c r="H26" s="48"/>
      <c r="I26" s="48">
        <f t="shared" si="2"/>
        <v>0</v>
      </c>
      <c r="J26" s="48">
        <f t="shared" si="2"/>
        <v>0</v>
      </c>
      <c r="K26" s="48">
        <f t="shared" si="2"/>
        <v>0</v>
      </c>
    </row>
    <row r="27" spans="1:11" ht="21" customHeight="1" x14ac:dyDescent="0.3">
      <c r="A27" s="30" t="s">
        <v>55</v>
      </c>
      <c r="B27" s="49" t="s">
        <v>34</v>
      </c>
      <c r="C27" s="48"/>
      <c r="D27" s="48"/>
      <c r="E27" s="48"/>
      <c r="F27" s="48"/>
      <c r="G27" s="48"/>
      <c r="H27" s="48"/>
      <c r="I27" s="48"/>
      <c r="J27" s="48"/>
      <c r="K27" s="48"/>
    </row>
    <row r="28" spans="1:11" ht="19.2" customHeight="1" x14ac:dyDescent="0.3">
      <c r="A28" s="30" t="s">
        <v>8</v>
      </c>
      <c r="B28" s="49" t="s">
        <v>133</v>
      </c>
      <c r="C28" s="48"/>
      <c r="D28" s="48"/>
      <c r="E28" s="48"/>
      <c r="F28" s="48">
        <f>SUM(G28:H28)</f>
        <v>925.88199999999995</v>
      </c>
      <c r="G28" s="48">
        <f>SUM(G29:G30)</f>
        <v>912.58199999999999</v>
      </c>
      <c r="H28" s="48">
        <f>SUM(H29:H30)</f>
        <v>13.3</v>
      </c>
      <c r="I28" s="48"/>
      <c r="J28" s="48"/>
      <c r="K28" s="48"/>
    </row>
    <row r="29" spans="1:11" ht="18.600000000000001" customHeight="1" x14ac:dyDescent="0.3">
      <c r="A29" s="30" t="s">
        <v>12</v>
      </c>
      <c r="B29" s="49" t="s">
        <v>36</v>
      </c>
      <c r="C29" s="48"/>
      <c r="D29" s="48"/>
      <c r="E29" s="48"/>
      <c r="F29" s="48">
        <f>SUM(G29:H29)</f>
        <v>925.88199999999995</v>
      </c>
      <c r="G29" s="48">
        <f>903.082+9.5</f>
        <v>912.58199999999999</v>
      </c>
      <c r="H29" s="48">
        <v>13.3</v>
      </c>
      <c r="I29" s="48"/>
      <c r="J29" s="48"/>
      <c r="K29" s="48"/>
    </row>
    <row r="30" spans="1:11" ht="19.2" customHeight="1" x14ac:dyDescent="0.3">
      <c r="A30" s="30" t="s">
        <v>17</v>
      </c>
      <c r="B30" s="49" t="s">
        <v>37</v>
      </c>
      <c r="C30" s="48"/>
      <c r="D30" s="48"/>
      <c r="E30" s="48"/>
      <c r="F30" s="48"/>
      <c r="G30" s="48"/>
      <c r="H30" s="48"/>
      <c r="I30" s="48"/>
      <c r="J30" s="48"/>
      <c r="K30" s="48"/>
    </row>
    <row r="31" spans="1:11" ht="20.399999999999999" customHeight="1" x14ac:dyDescent="0.3">
      <c r="A31" s="30" t="s">
        <v>39</v>
      </c>
      <c r="B31" s="49" t="s">
        <v>138</v>
      </c>
      <c r="C31" s="48"/>
      <c r="D31" s="48"/>
      <c r="E31" s="48"/>
      <c r="F31" s="48">
        <f t="shared" ref="F31:F34" si="5">SUM(G31:H31)</f>
        <v>121703.09866199999</v>
      </c>
      <c r="G31" s="48">
        <v>118459.120969</v>
      </c>
      <c r="H31" s="48">
        <v>3243.9776929999998</v>
      </c>
      <c r="I31" s="48"/>
      <c r="J31" s="48"/>
      <c r="K31" s="48"/>
    </row>
    <row r="32" spans="1:11" x14ac:dyDescent="0.3">
      <c r="A32" s="30" t="s">
        <v>41</v>
      </c>
      <c r="B32" s="49" t="s">
        <v>136</v>
      </c>
      <c r="C32" s="48"/>
      <c r="D32" s="48"/>
      <c r="E32" s="48"/>
      <c r="F32" s="48">
        <f t="shared" si="5"/>
        <v>6355.9362389999997</v>
      </c>
      <c r="G32" s="48">
        <v>6355.9362389999997</v>
      </c>
      <c r="H32" s="48"/>
      <c r="I32" s="48"/>
      <c r="J32" s="48"/>
      <c r="K32" s="48"/>
    </row>
    <row r="33" spans="1:11" ht="20.399999999999999" customHeight="1" x14ac:dyDescent="0.3">
      <c r="A33" s="30" t="s">
        <v>45</v>
      </c>
      <c r="B33" s="49" t="s">
        <v>135</v>
      </c>
      <c r="C33" s="48">
        <f>SUM(D33:E33)</f>
        <v>6618</v>
      </c>
      <c r="D33" s="48">
        <v>3112.9</v>
      </c>
      <c r="E33" s="48">
        <v>3505.1</v>
      </c>
      <c r="F33" s="48">
        <f t="shared" si="5"/>
        <v>11529.812275</v>
      </c>
      <c r="G33" s="48">
        <v>8928.9587749999992</v>
      </c>
      <c r="H33" s="48">
        <v>2600.8535000000002</v>
      </c>
      <c r="I33" s="48">
        <f t="shared" si="2"/>
        <v>174.2189826987005</v>
      </c>
      <c r="J33" s="48">
        <f t="shared" si="2"/>
        <v>286.8373148832278</v>
      </c>
      <c r="K33" s="48">
        <f t="shared" si="2"/>
        <v>74.201977119055101</v>
      </c>
    </row>
    <row r="34" spans="1:11" ht="18.600000000000001" customHeight="1" x14ac:dyDescent="0.3">
      <c r="A34" s="30" t="s">
        <v>49</v>
      </c>
      <c r="B34" s="49" t="s">
        <v>137</v>
      </c>
      <c r="C34" s="48"/>
      <c r="D34" s="48"/>
      <c r="E34" s="48"/>
      <c r="F34" s="48">
        <f t="shared" si="5"/>
        <v>5251.3432999999995</v>
      </c>
      <c r="G34" s="48">
        <v>1779.0364999999999</v>
      </c>
      <c r="H34" s="48">
        <v>3472.3067999999998</v>
      </c>
      <c r="I34" s="48"/>
      <c r="J34" s="48"/>
      <c r="K34" s="48"/>
    </row>
  </sheetData>
  <mergeCells count="11">
    <mergeCell ref="A1:K1"/>
    <mergeCell ref="G5:H5"/>
    <mergeCell ref="I5:K5"/>
    <mergeCell ref="A2:K2"/>
    <mergeCell ref="A3:K3"/>
    <mergeCell ref="H4:K4"/>
    <mergeCell ref="A5:A6"/>
    <mergeCell ref="B5:B6"/>
    <mergeCell ref="C5:C6"/>
    <mergeCell ref="D5:E5"/>
    <mergeCell ref="F5:F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0"/>
  <sheetViews>
    <sheetView workbookViewId="0">
      <selection activeCell="E18" sqref="E18"/>
    </sheetView>
  </sheetViews>
  <sheetFormatPr defaultRowHeight="14.4" x14ac:dyDescent="0.3"/>
  <cols>
    <col min="1" max="1" width="5.33203125" customWidth="1"/>
    <col min="2" max="2" width="34.33203125" customWidth="1"/>
    <col min="4" max="4" width="10.5546875" customWidth="1"/>
    <col min="5" max="5" width="10.6640625" customWidth="1"/>
    <col min="8" max="8" width="10" customWidth="1"/>
    <col min="13" max="13" width="10.5546875" customWidth="1"/>
    <col min="14" max="14" width="10.44140625" customWidth="1"/>
    <col min="17" max="17" width="10.109375" customWidth="1"/>
    <col min="22" max="22" width="10.44140625" customWidth="1"/>
    <col min="23" max="23" width="10.6640625" customWidth="1"/>
    <col min="26" max="26" width="10" customWidth="1"/>
  </cols>
  <sheetData>
    <row r="1" spans="1:29" ht="17.399999999999999" x14ac:dyDescent="0.3">
      <c r="A1" s="74" t="s">
        <v>238</v>
      </c>
      <c r="B1" s="74"/>
      <c r="C1" s="74"/>
      <c r="D1" s="74"/>
      <c r="E1" s="74"/>
      <c r="F1" s="74"/>
      <c r="G1" s="74"/>
      <c r="H1" s="74"/>
      <c r="I1" s="74"/>
      <c r="J1" s="74"/>
      <c r="K1" s="74"/>
      <c r="L1" s="74"/>
      <c r="M1" s="74"/>
      <c r="N1" s="74"/>
      <c r="O1" s="74"/>
    </row>
    <row r="2" spans="1:29" ht="17.399999999999999" x14ac:dyDescent="0.3">
      <c r="A2" s="69" t="s">
        <v>169</v>
      </c>
      <c r="B2" s="69"/>
      <c r="C2" s="69"/>
      <c r="D2" s="69"/>
      <c r="E2" s="69"/>
      <c r="F2" s="69"/>
      <c r="G2" s="69"/>
      <c r="H2" s="69"/>
      <c r="I2" s="69"/>
      <c r="J2" s="69"/>
      <c r="K2" s="69"/>
      <c r="L2" s="69"/>
      <c r="M2" s="69"/>
      <c r="N2" s="69"/>
      <c r="O2" s="69"/>
      <c r="P2" s="13"/>
      <c r="Q2" s="13"/>
      <c r="R2" s="13"/>
      <c r="S2" s="13"/>
      <c r="T2" s="13"/>
      <c r="U2" s="13"/>
      <c r="V2" s="13"/>
      <c r="W2" s="13"/>
      <c r="X2" s="13"/>
      <c r="Y2" s="13"/>
      <c r="Z2" s="13"/>
      <c r="AA2" s="13"/>
      <c r="AB2" s="13"/>
      <c r="AC2" s="13"/>
    </row>
    <row r="3" spans="1:29" ht="16.8" x14ac:dyDescent="0.3">
      <c r="A3" s="70" t="s">
        <v>231</v>
      </c>
      <c r="B3" s="70"/>
      <c r="C3" s="70"/>
      <c r="D3" s="70"/>
      <c r="E3" s="70"/>
      <c r="F3" s="70"/>
      <c r="G3" s="70"/>
      <c r="H3" s="70"/>
      <c r="I3" s="70"/>
      <c r="J3" s="70"/>
      <c r="K3" s="70"/>
      <c r="L3" s="70"/>
      <c r="M3" s="70"/>
      <c r="N3" s="70"/>
      <c r="O3" s="70"/>
      <c r="P3" s="12"/>
      <c r="Q3" s="12"/>
      <c r="R3" s="12"/>
      <c r="S3" s="12"/>
      <c r="T3" s="12"/>
      <c r="U3" s="12"/>
      <c r="V3" s="12"/>
      <c r="W3" s="12"/>
      <c r="X3" s="12"/>
      <c r="Y3" s="12"/>
      <c r="Z3" s="12"/>
      <c r="AA3" s="12"/>
      <c r="AB3" s="12"/>
      <c r="AC3" s="12"/>
    </row>
    <row r="4" spans="1:29" ht="15.6" x14ac:dyDescent="0.3">
      <c r="A4" s="21"/>
      <c r="B4" s="21"/>
      <c r="C4" s="22"/>
      <c r="D4" s="22"/>
      <c r="E4" s="22"/>
      <c r="F4" s="22"/>
      <c r="G4" s="22"/>
      <c r="H4" s="22"/>
      <c r="I4" s="22"/>
      <c r="J4" s="22"/>
      <c r="K4" s="22"/>
      <c r="L4" s="22"/>
      <c r="M4" s="22"/>
      <c r="N4" s="22"/>
      <c r="O4" s="22"/>
      <c r="P4" s="22"/>
      <c r="Q4" s="22"/>
      <c r="R4" s="22"/>
      <c r="S4" s="22"/>
      <c r="T4" s="22"/>
      <c r="U4" s="90" t="s">
        <v>230</v>
      </c>
      <c r="V4" s="90"/>
      <c r="W4" s="90"/>
      <c r="X4" s="90"/>
      <c r="Y4" s="90"/>
      <c r="Z4" s="90"/>
      <c r="AA4" s="90"/>
      <c r="AB4" s="90"/>
      <c r="AC4" s="90"/>
    </row>
    <row r="5" spans="1:29" x14ac:dyDescent="0.3">
      <c r="A5" s="89" t="s">
        <v>0</v>
      </c>
      <c r="B5" s="89" t="s">
        <v>170</v>
      </c>
      <c r="C5" s="88" t="s">
        <v>171</v>
      </c>
      <c r="D5" s="88"/>
      <c r="E5" s="88"/>
      <c r="F5" s="88"/>
      <c r="G5" s="88"/>
      <c r="H5" s="88"/>
      <c r="I5" s="88"/>
      <c r="J5" s="88"/>
      <c r="K5" s="88"/>
      <c r="L5" s="88" t="s">
        <v>3</v>
      </c>
      <c r="M5" s="88"/>
      <c r="N5" s="88"/>
      <c r="O5" s="88"/>
      <c r="P5" s="88"/>
      <c r="Q5" s="88"/>
      <c r="R5" s="88"/>
      <c r="S5" s="88"/>
      <c r="T5" s="88"/>
      <c r="U5" s="88" t="s">
        <v>65</v>
      </c>
      <c r="V5" s="88"/>
      <c r="W5" s="88"/>
      <c r="X5" s="88"/>
      <c r="Y5" s="88"/>
      <c r="Z5" s="88"/>
      <c r="AA5" s="88"/>
      <c r="AB5" s="88"/>
      <c r="AC5" s="88"/>
    </row>
    <row r="6" spans="1:29" x14ac:dyDescent="0.3">
      <c r="A6" s="89"/>
      <c r="B6" s="89"/>
      <c r="C6" s="88" t="s">
        <v>172</v>
      </c>
      <c r="D6" s="88" t="s">
        <v>239</v>
      </c>
      <c r="E6" s="88" t="s">
        <v>240</v>
      </c>
      <c r="F6" s="88" t="s">
        <v>173</v>
      </c>
      <c r="G6" s="88" t="s">
        <v>174</v>
      </c>
      <c r="H6" s="88" t="s">
        <v>175</v>
      </c>
      <c r="I6" s="88" t="s">
        <v>237</v>
      </c>
      <c r="J6" s="88" t="s">
        <v>60</v>
      </c>
      <c r="K6" s="88" t="s">
        <v>59</v>
      </c>
      <c r="L6" s="88" t="s">
        <v>172</v>
      </c>
      <c r="M6" s="88" t="s">
        <v>239</v>
      </c>
      <c r="N6" s="88" t="s">
        <v>240</v>
      </c>
      <c r="O6" s="88" t="s">
        <v>173</v>
      </c>
      <c r="P6" s="88" t="s">
        <v>174</v>
      </c>
      <c r="Q6" s="88" t="s">
        <v>175</v>
      </c>
      <c r="R6" s="88" t="s">
        <v>54</v>
      </c>
      <c r="S6" s="88" t="s">
        <v>60</v>
      </c>
      <c r="T6" s="88" t="s">
        <v>59</v>
      </c>
      <c r="U6" s="88" t="s">
        <v>172</v>
      </c>
      <c r="V6" s="88" t="s">
        <v>239</v>
      </c>
      <c r="W6" s="88" t="s">
        <v>240</v>
      </c>
      <c r="X6" s="88" t="s">
        <v>173</v>
      </c>
      <c r="Y6" s="88" t="s">
        <v>174</v>
      </c>
      <c r="Z6" s="88" t="s">
        <v>175</v>
      </c>
      <c r="AA6" s="88" t="s">
        <v>54</v>
      </c>
      <c r="AB6" s="88" t="s">
        <v>60</v>
      </c>
      <c r="AC6" s="88" t="s">
        <v>59</v>
      </c>
    </row>
    <row r="7" spans="1:29" ht="52.2" customHeight="1" x14ac:dyDescent="0.3">
      <c r="A7" s="89"/>
      <c r="B7" s="89"/>
      <c r="C7" s="88"/>
      <c r="D7" s="88"/>
      <c r="E7" s="88"/>
      <c r="F7" s="88"/>
      <c r="G7" s="88"/>
      <c r="H7" s="88"/>
      <c r="I7" s="88"/>
      <c r="J7" s="88"/>
      <c r="K7" s="88"/>
      <c r="L7" s="88"/>
      <c r="M7" s="88"/>
      <c r="N7" s="88"/>
      <c r="O7" s="88"/>
      <c r="P7" s="88"/>
      <c r="Q7" s="88"/>
      <c r="R7" s="88"/>
      <c r="S7" s="88"/>
      <c r="T7" s="88"/>
      <c r="U7" s="88"/>
      <c r="V7" s="88"/>
      <c r="W7" s="88"/>
      <c r="X7" s="88"/>
      <c r="Y7" s="88"/>
      <c r="Z7" s="88"/>
      <c r="AA7" s="88"/>
      <c r="AB7" s="88"/>
      <c r="AC7" s="88"/>
    </row>
    <row r="8" spans="1:29" x14ac:dyDescent="0.3">
      <c r="A8" s="91" t="s">
        <v>7</v>
      </c>
      <c r="B8" s="91" t="s">
        <v>8</v>
      </c>
      <c r="C8" s="91">
        <v>1</v>
      </c>
      <c r="D8" s="91">
        <v>2</v>
      </c>
      <c r="E8" s="91">
        <v>3</v>
      </c>
      <c r="F8" s="91">
        <v>4</v>
      </c>
      <c r="G8" s="91">
        <v>4</v>
      </c>
      <c r="H8" s="91">
        <v>5</v>
      </c>
      <c r="I8" s="91">
        <v>6</v>
      </c>
      <c r="J8" s="91">
        <v>7</v>
      </c>
      <c r="K8" s="91">
        <v>8</v>
      </c>
      <c r="L8" s="91">
        <v>9</v>
      </c>
      <c r="M8" s="91">
        <v>10</v>
      </c>
      <c r="N8" s="91">
        <v>11</v>
      </c>
      <c r="O8" s="91">
        <v>12</v>
      </c>
      <c r="P8" s="91">
        <v>12</v>
      </c>
      <c r="Q8" s="91">
        <v>13</v>
      </c>
      <c r="R8" s="91">
        <v>14</v>
      </c>
      <c r="S8" s="91">
        <v>15</v>
      </c>
      <c r="T8" s="91">
        <v>16</v>
      </c>
      <c r="U8" s="91">
        <v>17</v>
      </c>
      <c r="V8" s="91">
        <v>18</v>
      </c>
      <c r="W8" s="91">
        <v>19</v>
      </c>
      <c r="X8" s="91">
        <v>20</v>
      </c>
      <c r="Y8" s="91">
        <v>20</v>
      </c>
      <c r="Z8" s="91">
        <v>21</v>
      </c>
      <c r="AA8" s="91">
        <v>22</v>
      </c>
      <c r="AB8" s="91">
        <v>23</v>
      </c>
      <c r="AC8" s="91">
        <v>24</v>
      </c>
    </row>
    <row r="9" spans="1:29" x14ac:dyDescent="0.3">
      <c r="A9" s="92"/>
      <c r="B9" s="93" t="s">
        <v>176</v>
      </c>
      <c r="C9" s="94">
        <f>SUM(C10,C46:C50)</f>
        <v>591326.01899999997</v>
      </c>
      <c r="D9" s="94">
        <f>SUM(D10,D46:D50)</f>
        <v>185053.01900000003</v>
      </c>
      <c r="E9" s="94">
        <f>SUM(E10,E46:E50)</f>
        <v>395072.1</v>
      </c>
      <c r="F9" s="94">
        <f>SUM(F10,F46:F50)</f>
        <v>8088</v>
      </c>
      <c r="G9" s="94">
        <f t="shared" ref="G9:P9" si="0">SUM(G10,G46:G50)</f>
        <v>0</v>
      </c>
      <c r="H9" s="94">
        <f t="shared" si="0"/>
        <v>0</v>
      </c>
      <c r="I9" s="94">
        <f t="shared" si="0"/>
        <v>0</v>
      </c>
      <c r="J9" s="94">
        <f t="shared" si="0"/>
        <v>3112.9</v>
      </c>
      <c r="K9" s="94">
        <f t="shared" si="0"/>
        <v>0</v>
      </c>
      <c r="L9" s="94">
        <f t="shared" si="0"/>
        <v>663258.39501800004</v>
      </c>
      <c r="M9" s="94">
        <f t="shared" si="0"/>
        <v>166790.434465</v>
      </c>
      <c r="N9" s="94">
        <f t="shared" si="0"/>
        <v>360032.32607000001</v>
      </c>
      <c r="O9" s="94">
        <f t="shared" si="0"/>
        <v>0</v>
      </c>
      <c r="P9" s="94">
        <f t="shared" si="0"/>
        <v>912.58199999999999</v>
      </c>
      <c r="Q9" s="94">
        <f>SUM(Q10,Q46:Q50)</f>
        <v>118459.120969</v>
      </c>
      <c r="R9" s="94">
        <f>SUM(R10,R46:R50)</f>
        <v>6355.9362389999997</v>
      </c>
      <c r="S9" s="94">
        <f>SUM(S10,S46:S50)</f>
        <v>8928.9587749999992</v>
      </c>
      <c r="T9" s="94">
        <f>SUM(T10,T46:T50)</f>
        <v>1779.0364999999999</v>
      </c>
      <c r="U9" s="95">
        <f>L9/C9*100</f>
        <v>112.16458835003505</v>
      </c>
      <c r="V9" s="95">
        <f>M9/D9*100</f>
        <v>90.131160986354928</v>
      </c>
      <c r="W9" s="95">
        <f>N9/E9*100</f>
        <v>91.130790068445748</v>
      </c>
      <c r="X9" s="95">
        <f>O9/F9*100</f>
        <v>0</v>
      </c>
      <c r="Y9" s="95"/>
      <c r="Z9" s="95"/>
      <c r="AA9" s="95"/>
      <c r="AB9" s="95">
        <f>S9/J9*100</f>
        <v>286.8373148832278</v>
      </c>
      <c r="AC9" s="95"/>
    </row>
    <row r="10" spans="1:29" ht="19.2" customHeight="1" x14ac:dyDescent="0.3">
      <c r="A10" s="93" t="s">
        <v>7</v>
      </c>
      <c r="B10" s="96" t="s">
        <v>177</v>
      </c>
      <c r="C10" s="94">
        <f>SUM(C11,C28,C42:C45)</f>
        <v>588213.11899999995</v>
      </c>
      <c r="D10" s="94">
        <f t="shared" ref="D10:T10" si="1">SUM(D11,D28,D42:D45)</f>
        <v>185053.01900000003</v>
      </c>
      <c r="E10" s="94">
        <f t="shared" si="1"/>
        <v>395072.1</v>
      </c>
      <c r="F10" s="94">
        <f t="shared" si="1"/>
        <v>8088</v>
      </c>
      <c r="G10" s="94">
        <f t="shared" si="1"/>
        <v>0</v>
      </c>
      <c r="H10" s="94">
        <f t="shared" si="1"/>
        <v>0</v>
      </c>
      <c r="I10" s="94">
        <f t="shared" si="1"/>
        <v>0</v>
      </c>
      <c r="J10" s="94">
        <f t="shared" si="1"/>
        <v>0</v>
      </c>
      <c r="K10" s="94">
        <f t="shared" si="1"/>
        <v>0</v>
      </c>
      <c r="L10" s="94">
        <f t="shared" si="1"/>
        <v>526822.76053500001</v>
      </c>
      <c r="M10" s="94">
        <f t="shared" si="1"/>
        <v>166790.434465</v>
      </c>
      <c r="N10" s="94">
        <f t="shared" si="1"/>
        <v>360032.32607000001</v>
      </c>
      <c r="O10" s="94">
        <f t="shared" si="1"/>
        <v>0</v>
      </c>
      <c r="P10" s="94">
        <f t="shared" si="1"/>
        <v>0</v>
      </c>
      <c r="Q10" s="94">
        <f t="shared" si="1"/>
        <v>0</v>
      </c>
      <c r="R10" s="94">
        <f t="shared" si="1"/>
        <v>0</v>
      </c>
      <c r="S10" s="94">
        <f t="shared" si="1"/>
        <v>0</v>
      </c>
      <c r="T10" s="94">
        <f t="shared" si="1"/>
        <v>0</v>
      </c>
      <c r="U10" s="95">
        <f t="shared" ref="U10:X49" si="2">L10/C10*100</f>
        <v>89.563245619314387</v>
      </c>
      <c r="V10" s="95">
        <f t="shared" si="2"/>
        <v>90.131160986354928</v>
      </c>
      <c r="W10" s="95">
        <f t="shared" si="2"/>
        <v>91.130790068445748</v>
      </c>
      <c r="X10" s="95">
        <f t="shared" si="2"/>
        <v>0</v>
      </c>
      <c r="Y10" s="95"/>
      <c r="Z10" s="95"/>
      <c r="AA10" s="95"/>
      <c r="AB10" s="95"/>
      <c r="AC10" s="95"/>
    </row>
    <row r="11" spans="1:29" x14ac:dyDescent="0.3">
      <c r="A11" s="93" t="s">
        <v>12</v>
      </c>
      <c r="B11" s="96" t="s">
        <v>142</v>
      </c>
      <c r="C11" s="94">
        <f>C12+C26+C27</f>
        <v>185053.01900000003</v>
      </c>
      <c r="D11" s="94">
        <f t="shared" ref="D11:T11" si="3">D12+D26+D27</f>
        <v>185053.01900000003</v>
      </c>
      <c r="E11" s="94">
        <f t="shared" si="3"/>
        <v>0</v>
      </c>
      <c r="F11" s="94">
        <f t="shared" si="3"/>
        <v>0</v>
      </c>
      <c r="G11" s="94">
        <f t="shared" si="3"/>
        <v>0</v>
      </c>
      <c r="H11" s="94">
        <f t="shared" si="3"/>
        <v>0</v>
      </c>
      <c r="I11" s="94">
        <f t="shared" si="3"/>
        <v>0</v>
      </c>
      <c r="J11" s="94">
        <f t="shared" si="3"/>
        <v>0</v>
      </c>
      <c r="K11" s="94">
        <f t="shared" si="3"/>
        <v>0</v>
      </c>
      <c r="L11" s="94">
        <f t="shared" si="3"/>
        <v>166790.434465</v>
      </c>
      <c r="M11" s="94">
        <f t="shared" si="3"/>
        <v>166790.434465</v>
      </c>
      <c r="N11" s="94">
        <f t="shared" si="3"/>
        <v>0</v>
      </c>
      <c r="O11" s="94">
        <f t="shared" si="3"/>
        <v>0</v>
      </c>
      <c r="P11" s="94">
        <f t="shared" si="3"/>
        <v>0</v>
      </c>
      <c r="Q11" s="94">
        <f t="shared" si="3"/>
        <v>0</v>
      </c>
      <c r="R11" s="94">
        <f t="shared" si="3"/>
        <v>0</v>
      </c>
      <c r="S11" s="94">
        <f t="shared" si="3"/>
        <v>0</v>
      </c>
      <c r="T11" s="94">
        <f t="shared" si="3"/>
        <v>0</v>
      </c>
      <c r="U11" s="95">
        <f t="shared" si="2"/>
        <v>90.131160986354928</v>
      </c>
      <c r="V11" s="95">
        <f t="shared" si="2"/>
        <v>90.131160986354928</v>
      </c>
      <c r="W11" s="95"/>
      <c r="X11" s="95"/>
      <c r="Y11" s="95"/>
      <c r="Z11" s="95"/>
      <c r="AA11" s="95"/>
      <c r="AB11" s="95"/>
      <c r="AC11" s="95"/>
    </row>
    <row r="12" spans="1:29" x14ac:dyDescent="0.3">
      <c r="A12" s="97">
        <v>1</v>
      </c>
      <c r="B12" s="98" t="s">
        <v>143</v>
      </c>
      <c r="C12" s="99">
        <f>SUM(C13:C25)</f>
        <v>185053.01900000003</v>
      </c>
      <c r="D12" s="99">
        <f t="shared" ref="D12:T12" si="4">SUM(D13:D25)</f>
        <v>185053.01900000003</v>
      </c>
      <c r="E12" s="99">
        <f t="shared" si="4"/>
        <v>0</v>
      </c>
      <c r="F12" s="99">
        <f t="shared" si="4"/>
        <v>0</v>
      </c>
      <c r="G12" s="99">
        <f t="shared" si="4"/>
        <v>0</v>
      </c>
      <c r="H12" s="99">
        <f t="shared" si="4"/>
        <v>0</v>
      </c>
      <c r="I12" s="99">
        <f t="shared" si="4"/>
        <v>0</v>
      </c>
      <c r="J12" s="99">
        <f t="shared" si="4"/>
        <v>0</v>
      </c>
      <c r="K12" s="99">
        <f t="shared" si="4"/>
        <v>0</v>
      </c>
      <c r="L12" s="99">
        <f t="shared" si="4"/>
        <v>166790.434465</v>
      </c>
      <c r="M12" s="99">
        <f t="shared" si="4"/>
        <v>166790.434465</v>
      </c>
      <c r="N12" s="99">
        <f t="shared" si="4"/>
        <v>0</v>
      </c>
      <c r="O12" s="99">
        <f t="shared" si="4"/>
        <v>0</v>
      </c>
      <c r="P12" s="99">
        <f t="shared" si="4"/>
        <v>0</v>
      </c>
      <c r="Q12" s="99">
        <f t="shared" si="4"/>
        <v>0</v>
      </c>
      <c r="R12" s="99">
        <f t="shared" si="4"/>
        <v>0</v>
      </c>
      <c r="S12" s="99">
        <f t="shared" si="4"/>
        <v>0</v>
      </c>
      <c r="T12" s="99">
        <f t="shared" si="4"/>
        <v>0</v>
      </c>
      <c r="U12" s="100">
        <f t="shared" si="2"/>
        <v>90.131160986354928</v>
      </c>
      <c r="V12" s="100">
        <f t="shared" si="2"/>
        <v>90.131160986354928</v>
      </c>
      <c r="W12" s="100"/>
      <c r="X12" s="100"/>
      <c r="Y12" s="95"/>
      <c r="Z12" s="100"/>
      <c r="AA12" s="100"/>
      <c r="AB12" s="100"/>
      <c r="AC12" s="100"/>
    </row>
    <row r="13" spans="1:29" ht="16.8" customHeight="1" x14ac:dyDescent="0.3">
      <c r="A13" s="97" t="s">
        <v>14</v>
      </c>
      <c r="B13" s="98" t="s">
        <v>122</v>
      </c>
      <c r="C13" s="99">
        <v>2150</v>
      </c>
      <c r="D13" s="99">
        <f>C13</f>
        <v>2150</v>
      </c>
      <c r="E13" s="99"/>
      <c r="F13" s="99"/>
      <c r="G13" s="99"/>
      <c r="H13" s="99"/>
      <c r="I13" s="99"/>
      <c r="J13" s="99"/>
      <c r="K13" s="99"/>
      <c r="L13" s="99">
        <v>11178.145</v>
      </c>
      <c r="M13" s="99">
        <f>L13</f>
        <v>11178.145</v>
      </c>
      <c r="N13" s="99"/>
      <c r="O13" s="99"/>
      <c r="P13" s="99"/>
      <c r="Q13" s="99"/>
      <c r="R13" s="99"/>
      <c r="S13" s="99"/>
      <c r="T13" s="100"/>
      <c r="U13" s="100">
        <f t="shared" si="2"/>
        <v>519.91372093023256</v>
      </c>
      <c r="V13" s="100">
        <f t="shared" si="2"/>
        <v>519.91372093023256</v>
      </c>
      <c r="W13" s="100"/>
      <c r="X13" s="100"/>
      <c r="Y13" s="95"/>
      <c r="Z13" s="100"/>
      <c r="AA13" s="100"/>
      <c r="AB13" s="100"/>
      <c r="AC13" s="100"/>
    </row>
    <row r="14" spans="1:29" ht="16.2" customHeight="1" x14ac:dyDescent="0.3">
      <c r="A14" s="97" t="s">
        <v>14</v>
      </c>
      <c r="B14" s="98" t="s">
        <v>144</v>
      </c>
      <c r="C14" s="99"/>
      <c r="D14" s="99"/>
      <c r="E14" s="99"/>
      <c r="F14" s="99"/>
      <c r="G14" s="99"/>
      <c r="H14" s="99"/>
      <c r="I14" s="99"/>
      <c r="J14" s="99"/>
      <c r="K14" s="99"/>
      <c r="L14" s="99"/>
      <c r="M14" s="99"/>
      <c r="N14" s="99"/>
      <c r="O14" s="99"/>
      <c r="P14" s="99"/>
      <c r="Q14" s="99"/>
      <c r="R14" s="99"/>
      <c r="S14" s="99"/>
      <c r="T14" s="100"/>
      <c r="U14" s="100"/>
      <c r="V14" s="100"/>
      <c r="W14" s="100"/>
      <c r="X14" s="100"/>
      <c r="Y14" s="95"/>
      <c r="Z14" s="100"/>
      <c r="AA14" s="100"/>
      <c r="AB14" s="100"/>
      <c r="AC14" s="100"/>
    </row>
    <row r="15" spans="1:29" x14ac:dyDescent="0.3">
      <c r="A15" s="97" t="s">
        <v>14</v>
      </c>
      <c r="B15" s="98" t="s">
        <v>145</v>
      </c>
      <c r="C15" s="99">
        <v>713</v>
      </c>
      <c r="D15" s="99">
        <f>C15</f>
        <v>713</v>
      </c>
      <c r="E15" s="99"/>
      <c r="F15" s="99"/>
      <c r="G15" s="99"/>
      <c r="H15" s="99"/>
      <c r="I15" s="99"/>
      <c r="J15" s="99"/>
      <c r="K15" s="99"/>
      <c r="L15" s="99">
        <v>350.21800000000002</v>
      </c>
      <c r="M15" s="99">
        <f>L15</f>
        <v>350.21800000000002</v>
      </c>
      <c r="N15" s="99"/>
      <c r="O15" s="99"/>
      <c r="P15" s="99"/>
      <c r="Q15" s="99"/>
      <c r="R15" s="99"/>
      <c r="S15" s="99"/>
      <c r="T15" s="100"/>
      <c r="U15" s="100">
        <f t="shared" si="2"/>
        <v>49.118934081346424</v>
      </c>
      <c r="V15" s="100">
        <f t="shared" si="2"/>
        <v>49.118934081346424</v>
      </c>
      <c r="W15" s="100"/>
      <c r="X15" s="100"/>
      <c r="Y15" s="95"/>
      <c r="Z15" s="100"/>
      <c r="AA15" s="100"/>
      <c r="AB15" s="100"/>
      <c r="AC15" s="100"/>
    </row>
    <row r="16" spans="1:29" ht="16.2" customHeight="1" x14ac:dyDescent="0.3">
      <c r="A16" s="97" t="s">
        <v>14</v>
      </c>
      <c r="B16" s="98" t="s">
        <v>146</v>
      </c>
      <c r="C16" s="99"/>
      <c r="D16" s="99"/>
      <c r="E16" s="99"/>
      <c r="F16" s="99"/>
      <c r="G16" s="99"/>
      <c r="H16" s="99"/>
      <c r="I16" s="99"/>
      <c r="J16" s="99"/>
      <c r="K16" s="99"/>
      <c r="L16" s="99"/>
      <c r="M16" s="99"/>
      <c r="N16" s="99"/>
      <c r="O16" s="99"/>
      <c r="P16" s="99"/>
      <c r="Q16" s="99"/>
      <c r="R16" s="99"/>
      <c r="S16" s="99"/>
      <c r="T16" s="100"/>
      <c r="U16" s="100"/>
      <c r="V16" s="100"/>
      <c r="W16" s="100"/>
      <c r="X16" s="100"/>
      <c r="Y16" s="95"/>
      <c r="Z16" s="100"/>
      <c r="AA16" s="100"/>
      <c r="AB16" s="100"/>
      <c r="AC16" s="100"/>
    </row>
    <row r="17" spans="1:29" ht="16.8" customHeight="1" x14ac:dyDescent="0.3">
      <c r="A17" s="97" t="s">
        <v>14</v>
      </c>
      <c r="B17" s="98" t="s">
        <v>147</v>
      </c>
      <c r="C17" s="99"/>
      <c r="D17" s="99"/>
      <c r="E17" s="99"/>
      <c r="F17" s="99"/>
      <c r="G17" s="99"/>
      <c r="H17" s="99"/>
      <c r="I17" s="99"/>
      <c r="J17" s="99"/>
      <c r="K17" s="99"/>
      <c r="L17" s="99"/>
      <c r="M17" s="99"/>
      <c r="N17" s="99"/>
      <c r="O17" s="99"/>
      <c r="P17" s="99"/>
      <c r="Q17" s="99"/>
      <c r="R17" s="99"/>
      <c r="S17" s="99"/>
      <c r="T17" s="100"/>
      <c r="U17" s="100"/>
      <c r="V17" s="100"/>
      <c r="W17" s="100"/>
      <c r="X17" s="100"/>
      <c r="Y17" s="95"/>
      <c r="Z17" s="100"/>
      <c r="AA17" s="100"/>
      <c r="AB17" s="100"/>
      <c r="AC17" s="100"/>
    </row>
    <row r="18" spans="1:29" x14ac:dyDescent="0.3">
      <c r="A18" s="97" t="s">
        <v>14</v>
      </c>
      <c r="B18" s="98" t="s">
        <v>148</v>
      </c>
      <c r="C18" s="99">
        <v>3526</v>
      </c>
      <c r="D18" s="99">
        <f>C18</f>
        <v>3526</v>
      </c>
      <c r="E18" s="99"/>
      <c r="F18" s="99"/>
      <c r="G18" s="99"/>
      <c r="H18" s="99"/>
      <c r="I18" s="99"/>
      <c r="J18" s="99"/>
      <c r="K18" s="99"/>
      <c r="L18" s="99">
        <v>1122.9860000000001</v>
      </c>
      <c r="M18" s="99">
        <f t="shared" ref="M18:M20" si="5">L18</f>
        <v>1122.9860000000001</v>
      </c>
      <c r="N18" s="99"/>
      <c r="O18" s="99"/>
      <c r="P18" s="99"/>
      <c r="Q18" s="99"/>
      <c r="R18" s="99"/>
      <c r="S18" s="99"/>
      <c r="T18" s="100"/>
      <c r="U18" s="100">
        <f t="shared" si="2"/>
        <v>31.848723766307437</v>
      </c>
      <c r="V18" s="100">
        <f t="shared" si="2"/>
        <v>31.848723766307437</v>
      </c>
      <c r="W18" s="100"/>
      <c r="X18" s="100"/>
      <c r="Y18" s="95"/>
      <c r="Z18" s="100"/>
      <c r="AA18" s="100"/>
      <c r="AB18" s="100"/>
      <c r="AC18" s="100"/>
    </row>
    <row r="19" spans="1:29" ht="15.6" customHeight="1" x14ac:dyDescent="0.3">
      <c r="A19" s="97" t="s">
        <v>14</v>
      </c>
      <c r="B19" s="98" t="s">
        <v>149</v>
      </c>
      <c r="C19" s="99"/>
      <c r="D19" s="99"/>
      <c r="E19" s="99"/>
      <c r="F19" s="99"/>
      <c r="G19" s="99"/>
      <c r="H19" s="99"/>
      <c r="I19" s="99"/>
      <c r="J19" s="99"/>
      <c r="K19" s="99"/>
      <c r="L19" s="99">
        <v>75</v>
      </c>
      <c r="M19" s="99">
        <f t="shared" si="5"/>
        <v>75</v>
      </c>
      <c r="N19" s="99"/>
      <c r="O19" s="99"/>
      <c r="P19" s="99"/>
      <c r="Q19" s="99"/>
      <c r="R19" s="99"/>
      <c r="S19" s="99"/>
      <c r="T19" s="100"/>
      <c r="U19" s="100"/>
      <c r="V19" s="100"/>
      <c r="W19" s="100"/>
      <c r="X19" s="100"/>
      <c r="Y19" s="95"/>
      <c r="Z19" s="100"/>
      <c r="AA19" s="100"/>
      <c r="AB19" s="100"/>
      <c r="AC19" s="100"/>
    </row>
    <row r="20" spans="1:29" x14ac:dyDescent="0.3">
      <c r="A20" s="97" t="s">
        <v>14</v>
      </c>
      <c r="B20" s="98" t="s">
        <v>150</v>
      </c>
      <c r="C20" s="99">
        <v>820</v>
      </c>
      <c r="D20" s="99">
        <f>C20</f>
        <v>820</v>
      </c>
      <c r="E20" s="99"/>
      <c r="F20" s="99"/>
      <c r="G20" s="99"/>
      <c r="H20" s="99"/>
      <c r="I20" s="99"/>
      <c r="J20" s="99"/>
      <c r="K20" s="99"/>
      <c r="L20" s="99">
        <v>963.74270000000001</v>
      </c>
      <c r="M20" s="99">
        <f t="shared" si="5"/>
        <v>963.74270000000001</v>
      </c>
      <c r="N20" s="99"/>
      <c r="O20" s="99"/>
      <c r="P20" s="99"/>
      <c r="Q20" s="99"/>
      <c r="R20" s="99"/>
      <c r="S20" s="99"/>
      <c r="T20" s="100"/>
      <c r="U20" s="100">
        <f t="shared" si="2"/>
        <v>117.5295975609756</v>
      </c>
      <c r="V20" s="100">
        <f t="shared" si="2"/>
        <v>117.5295975609756</v>
      </c>
      <c r="W20" s="100"/>
      <c r="X20" s="100"/>
      <c r="Y20" s="95"/>
      <c r="Z20" s="100"/>
      <c r="AA20" s="100"/>
      <c r="AB20" s="100"/>
      <c r="AC20" s="100"/>
    </row>
    <row r="21" spans="1:29" x14ac:dyDescent="0.3">
      <c r="A21" s="97" t="s">
        <v>14</v>
      </c>
      <c r="B21" s="98" t="s">
        <v>151</v>
      </c>
      <c r="C21" s="99"/>
      <c r="D21" s="99"/>
      <c r="E21" s="99"/>
      <c r="F21" s="99"/>
      <c r="G21" s="99"/>
      <c r="H21" s="99"/>
      <c r="I21" s="99"/>
      <c r="J21" s="99"/>
      <c r="K21" s="99"/>
      <c r="L21" s="99"/>
      <c r="M21" s="99"/>
      <c r="N21" s="99"/>
      <c r="O21" s="99"/>
      <c r="P21" s="99"/>
      <c r="Q21" s="99"/>
      <c r="R21" s="99"/>
      <c r="S21" s="99"/>
      <c r="T21" s="100"/>
      <c r="U21" s="100"/>
      <c r="V21" s="100"/>
      <c r="W21" s="100"/>
      <c r="X21" s="100"/>
      <c r="Y21" s="95"/>
      <c r="Z21" s="100"/>
      <c r="AA21" s="100"/>
      <c r="AB21" s="100"/>
      <c r="AC21" s="100"/>
    </row>
    <row r="22" spans="1:29" x14ac:dyDescent="0.3">
      <c r="A22" s="97" t="s">
        <v>14</v>
      </c>
      <c r="B22" s="98" t="s">
        <v>152</v>
      </c>
      <c r="C22" s="99">
        <v>84219.5</v>
      </c>
      <c r="D22" s="99">
        <f>C22</f>
        <v>84219.5</v>
      </c>
      <c r="E22" s="99"/>
      <c r="F22" s="99"/>
      <c r="G22" s="99"/>
      <c r="H22" s="99"/>
      <c r="I22" s="99"/>
      <c r="J22" s="99"/>
      <c r="K22" s="99"/>
      <c r="L22" s="99">
        <v>132661.63800000001</v>
      </c>
      <c r="M22" s="99">
        <f t="shared" ref="M22:M23" si="6">L22</f>
        <v>132661.63800000001</v>
      </c>
      <c r="N22" s="99"/>
      <c r="O22" s="99"/>
      <c r="P22" s="99"/>
      <c r="Q22" s="99"/>
      <c r="R22" s="99"/>
      <c r="S22" s="99"/>
      <c r="T22" s="100"/>
      <c r="U22" s="100">
        <f t="shared" si="2"/>
        <v>157.51890951620467</v>
      </c>
      <c r="V22" s="100">
        <f t="shared" si="2"/>
        <v>157.51890951620467</v>
      </c>
      <c r="W22" s="100"/>
      <c r="X22" s="100"/>
      <c r="Y22" s="95"/>
      <c r="Z22" s="100"/>
      <c r="AA22" s="100"/>
      <c r="AB22" s="100"/>
      <c r="AC22" s="100"/>
    </row>
    <row r="23" spans="1:29" ht="28.2" customHeight="1" x14ac:dyDescent="0.3">
      <c r="A23" s="97" t="s">
        <v>14</v>
      </c>
      <c r="B23" s="98" t="s">
        <v>153</v>
      </c>
      <c r="C23" s="99">
        <v>11873.039000000001</v>
      </c>
      <c r="D23" s="99">
        <f>C23</f>
        <v>11873.039000000001</v>
      </c>
      <c r="E23" s="99"/>
      <c r="F23" s="99"/>
      <c r="G23" s="99"/>
      <c r="H23" s="99"/>
      <c r="I23" s="99"/>
      <c r="J23" s="99"/>
      <c r="K23" s="99"/>
      <c r="L23" s="99">
        <v>4036.817</v>
      </c>
      <c r="M23" s="99">
        <f t="shared" si="6"/>
        <v>4036.817</v>
      </c>
      <c r="N23" s="99"/>
      <c r="O23" s="99"/>
      <c r="P23" s="99"/>
      <c r="Q23" s="99"/>
      <c r="R23" s="99"/>
      <c r="S23" s="99"/>
      <c r="T23" s="100"/>
      <c r="U23" s="100">
        <f t="shared" si="2"/>
        <v>33.999863051068893</v>
      </c>
      <c r="V23" s="100">
        <f t="shared" si="2"/>
        <v>33.999863051068893</v>
      </c>
      <c r="W23" s="100"/>
      <c r="X23" s="100"/>
      <c r="Y23" s="95"/>
      <c r="Z23" s="100"/>
      <c r="AA23" s="100"/>
      <c r="AB23" s="100"/>
      <c r="AC23" s="100"/>
    </row>
    <row r="24" spans="1:29" x14ac:dyDescent="0.3">
      <c r="A24" s="97" t="s">
        <v>14</v>
      </c>
      <c r="B24" s="98" t="s">
        <v>154</v>
      </c>
      <c r="C24" s="99"/>
      <c r="D24" s="99"/>
      <c r="E24" s="99"/>
      <c r="F24" s="99"/>
      <c r="G24" s="99"/>
      <c r="H24" s="99"/>
      <c r="I24" s="99"/>
      <c r="J24" s="99"/>
      <c r="K24" s="99"/>
      <c r="L24" s="99"/>
      <c r="M24" s="99"/>
      <c r="N24" s="99"/>
      <c r="O24" s="99"/>
      <c r="P24" s="99"/>
      <c r="Q24" s="99"/>
      <c r="R24" s="99"/>
      <c r="S24" s="99"/>
      <c r="T24" s="100"/>
      <c r="U24" s="100"/>
      <c r="V24" s="100"/>
      <c r="W24" s="100"/>
      <c r="X24" s="100"/>
      <c r="Y24" s="95"/>
      <c r="Z24" s="100"/>
      <c r="AA24" s="100"/>
      <c r="AB24" s="100"/>
      <c r="AC24" s="100"/>
    </row>
    <row r="25" spans="1:29" x14ac:dyDescent="0.3">
      <c r="A25" s="97" t="s">
        <v>14</v>
      </c>
      <c r="B25" s="98" t="s">
        <v>155</v>
      </c>
      <c r="C25" s="99">
        <v>81751.48000000001</v>
      </c>
      <c r="D25" s="99">
        <f>C25</f>
        <v>81751.48000000001</v>
      </c>
      <c r="E25" s="99"/>
      <c r="F25" s="99"/>
      <c r="G25" s="99"/>
      <c r="H25" s="99"/>
      <c r="I25" s="99"/>
      <c r="J25" s="99"/>
      <c r="K25" s="99"/>
      <c r="L25" s="99">
        <v>16401.887764999999</v>
      </c>
      <c r="M25" s="99">
        <f>L25</f>
        <v>16401.887764999999</v>
      </c>
      <c r="N25" s="99"/>
      <c r="O25" s="99"/>
      <c r="P25" s="99"/>
      <c r="Q25" s="99"/>
      <c r="R25" s="99"/>
      <c r="S25" s="99"/>
      <c r="T25" s="100"/>
      <c r="U25" s="100">
        <f t="shared" si="2"/>
        <v>20.063108050153954</v>
      </c>
      <c r="V25" s="100">
        <f t="shared" si="2"/>
        <v>20.063108050153954</v>
      </c>
      <c r="W25" s="100"/>
      <c r="X25" s="100"/>
      <c r="Y25" s="95"/>
      <c r="Z25" s="100"/>
      <c r="AA25" s="100"/>
      <c r="AB25" s="100"/>
      <c r="AC25" s="100"/>
    </row>
    <row r="26" spans="1:29" ht="67.2" customHeight="1" x14ac:dyDescent="0.3">
      <c r="A26" s="97">
        <v>2</v>
      </c>
      <c r="B26" s="98" t="s">
        <v>127</v>
      </c>
      <c r="C26" s="99"/>
      <c r="D26" s="99"/>
      <c r="E26" s="99"/>
      <c r="F26" s="99"/>
      <c r="G26" s="99"/>
      <c r="H26" s="99"/>
      <c r="I26" s="99"/>
      <c r="J26" s="99"/>
      <c r="K26" s="99"/>
      <c r="L26" s="99"/>
      <c r="M26" s="99"/>
      <c r="N26" s="99"/>
      <c r="O26" s="99"/>
      <c r="P26" s="99"/>
      <c r="Q26" s="99"/>
      <c r="R26" s="99"/>
      <c r="S26" s="99"/>
      <c r="T26" s="100"/>
      <c r="U26" s="100"/>
      <c r="V26" s="100"/>
      <c r="W26" s="100"/>
      <c r="X26" s="100"/>
      <c r="Y26" s="95"/>
      <c r="Z26" s="100"/>
      <c r="AA26" s="100"/>
      <c r="AB26" s="100"/>
      <c r="AC26" s="100"/>
    </row>
    <row r="27" spans="1:29" x14ac:dyDescent="0.3">
      <c r="A27" s="97">
        <v>3</v>
      </c>
      <c r="B27" s="101" t="s">
        <v>128</v>
      </c>
      <c r="C27" s="99"/>
      <c r="D27" s="99"/>
      <c r="E27" s="99"/>
      <c r="F27" s="99"/>
      <c r="G27" s="99"/>
      <c r="H27" s="99"/>
      <c r="I27" s="99"/>
      <c r="J27" s="99"/>
      <c r="K27" s="99"/>
      <c r="L27" s="99"/>
      <c r="M27" s="99"/>
      <c r="N27" s="99"/>
      <c r="O27" s="99"/>
      <c r="P27" s="99"/>
      <c r="Q27" s="99"/>
      <c r="R27" s="99"/>
      <c r="S27" s="99"/>
      <c r="T27" s="100"/>
      <c r="U27" s="100"/>
      <c r="V27" s="100"/>
      <c r="W27" s="100"/>
      <c r="X27" s="100"/>
      <c r="Y27" s="95"/>
      <c r="Z27" s="100"/>
      <c r="AA27" s="100"/>
      <c r="AB27" s="100"/>
      <c r="AC27" s="100"/>
    </row>
    <row r="28" spans="1:29" x14ac:dyDescent="0.3">
      <c r="A28" s="93" t="s">
        <v>17</v>
      </c>
      <c r="B28" s="96" t="s">
        <v>30</v>
      </c>
      <c r="C28" s="94">
        <f>SUM(C29:C41)</f>
        <v>395072.1</v>
      </c>
      <c r="D28" s="94">
        <f t="shared" ref="D28:T28" si="7">SUM(D29:D41)</f>
        <v>0</v>
      </c>
      <c r="E28" s="94">
        <f t="shared" si="7"/>
        <v>395072.1</v>
      </c>
      <c r="F28" s="94">
        <f t="shared" si="7"/>
        <v>0</v>
      </c>
      <c r="G28" s="94">
        <f t="shared" si="7"/>
        <v>0</v>
      </c>
      <c r="H28" s="94">
        <f t="shared" si="7"/>
        <v>0</v>
      </c>
      <c r="I28" s="94">
        <f t="shared" si="7"/>
        <v>0</v>
      </c>
      <c r="J28" s="94">
        <f t="shared" si="7"/>
        <v>0</v>
      </c>
      <c r="K28" s="94">
        <f t="shared" si="7"/>
        <v>0</v>
      </c>
      <c r="L28" s="94">
        <f t="shared" si="7"/>
        <v>360032.32607000001</v>
      </c>
      <c r="M28" s="94">
        <f t="shared" si="7"/>
        <v>0</v>
      </c>
      <c r="N28" s="94">
        <f t="shared" si="7"/>
        <v>360032.32607000001</v>
      </c>
      <c r="O28" s="94">
        <f t="shared" si="7"/>
        <v>0</v>
      </c>
      <c r="P28" s="94">
        <f t="shared" si="7"/>
        <v>0</v>
      </c>
      <c r="Q28" s="94">
        <f t="shared" si="7"/>
        <v>0</v>
      </c>
      <c r="R28" s="94">
        <f t="shared" si="7"/>
        <v>0</v>
      </c>
      <c r="S28" s="94">
        <f t="shared" si="7"/>
        <v>0</v>
      </c>
      <c r="T28" s="94">
        <f t="shared" si="7"/>
        <v>0</v>
      </c>
      <c r="U28" s="95">
        <f t="shared" si="2"/>
        <v>91.130790068445748</v>
      </c>
      <c r="V28" s="95"/>
      <c r="W28" s="95">
        <f t="shared" si="2"/>
        <v>91.130790068445748</v>
      </c>
      <c r="X28" s="95"/>
      <c r="Y28" s="95"/>
      <c r="Z28" s="95"/>
      <c r="AA28" s="95"/>
      <c r="AB28" s="95"/>
      <c r="AC28" s="95"/>
    </row>
    <row r="29" spans="1:29" ht="16.8" customHeight="1" x14ac:dyDescent="0.3">
      <c r="A29" s="97">
        <v>1</v>
      </c>
      <c r="B29" s="98" t="s">
        <v>122</v>
      </c>
      <c r="C29" s="99">
        <v>242155</v>
      </c>
      <c r="D29" s="99"/>
      <c r="E29" s="99">
        <f>C29</f>
        <v>242155</v>
      </c>
      <c r="F29" s="99"/>
      <c r="G29" s="99"/>
      <c r="H29" s="99"/>
      <c r="I29" s="99"/>
      <c r="J29" s="99"/>
      <c r="K29" s="99"/>
      <c r="L29" s="99">
        <v>235435.532014</v>
      </c>
      <c r="M29" s="99"/>
      <c r="N29" s="99">
        <f>L29</f>
        <v>235435.532014</v>
      </c>
      <c r="O29" s="99"/>
      <c r="P29" s="99"/>
      <c r="Q29" s="99"/>
      <c r="R29" s="99"/>
      <c r="S29" s="99"/>
      <c r="T29" s="100"/>
      <c r="U29" s="100">
        <f t="shared" si="2"/>
        <v>97.22513762424893</v>
      </c>
      <c r="V29" s="100"/>
      <c r="W29" s="100">
        <f t="shared" si="2"/>
        <v>97.22513762424893</v>
      </c>
      <c r="X29" s="100"/>
      <c r="Y29" s="95"/>
      <c r="Z29" s="100"/>
      <c r="AA29" s="100"/>
      <c r="AB29" s="100"/>
      <c r="AC29" s="100"/>
    </row>
    <row r="30" spans="1:29" ht="18.600000000000001" customHeight="1" x14ac:dyDescent="0.3">
      <c r="A30" s="97">
        <v>2</v>
      </c>
      <c r="B30" s="98" t="s">
        <v>130</v>
      </c>
      <c r="C30" s="99"/>
      <c r="D30" s="99"/>
      <c r="E30" s="99"/>
      <c r="F30" s="99"/>
      <c r="G30" s="99"/>
      <c r="H30" s="99"/>
      <c r="I30" s="99"/>
      <c r="J30" s="99"/>
      <c r="K30" s="99"/>
      <c r="L30" s="99"/>
      <c r="M30" s="99"/>
      <c r="N30" s="99"/>
      <c r="O30" s="99"/>
      <c r="P30" s="99"/>
      <c r="Q30" s="99"/>
      <c r="R30" s="99"/>
      <c r="S30" s="99"/>
      <c r="T30" s="100"/>
      <c r="U30" s="100"/>
      <c r="V30" s="100"/>
      <c r="W30" s="100"/>
      <c r="X30" s="100"/>
      <c r="Y30" s="95"/>
      <c r="Z30" s="100"/>
      <c r="AA30" s="100"/>
      <c r="AB30" s="100"/>
      <c r="AC30" s="100"/>
    </row>
    <row r="31" spans="1:29" ht="18" customHeight="1" x14ac:dyDescent="0.3">
      <c r="A31" s="97">
        <v>3</v>
      </c>
      <c r="B31" s="98" t="s">
        <v>145</v>
      </c>
      <c r="C31" s="99">
        <v>3600</v>
      </c>
      <c r="D31" s="99"/>
      <c r="E31" s="99">
        <f t="shared" ref="E31:E35" si="8">C31</f>
        <v>3600</v>
      </c>
      <c r="F31" s="99"/>
      <c r="G31" s="99"/>
      <c r="H31" s="99"/>
      <c r="I31" s="99"/>
      <c r="J31" s="99"/>
      <c r="K31" s="99"/>
      <c r="L31" s="99">
        <v>4085.395</v>
      </c>
      <c r="M31" s="99"/>
      <c r="N31" s="99">
        <f t="shared" ref="N31:N35" si="9">L31</f>
        <v>4085.395</v>
      </c>
      <c r="O31" s="99"/>
      <c r="P31" s="99"/>
      <c r="Q31" s="99"/>
      <c r="R31" s="99"/>
      <c r="S31" s="99"/>
      <c r="T31" s="100"/>
      <c r="U31" s="100">
        <f t="shared" si="2"/>
        <v>113.48319444444444</v>
      </c>
      <c r="V31" s="100"/>
      <c r="W31" s="100">
        <f t="shared" si="2"/>
        <v>113.48319444444444</v>
      </c>
      <c r="X31" s="100"/>
      <c r="Y31" s="95"/>
      <c r="Z31" s="100"/>
      <c r="AA31" s="100"/>
      <c r="AB31" s="100"/>
      <c r="AC31" s="100"/>
    </row>
    <row r="32" spans="1:29" ht="19.2" customHeight="1" x14ac:dyDescent="0.3">
      <c r="A32" s="97">
        <v>4</v>
      </c>
      <c r="B32" s="98" t="s">
        <v>146</v>
      </c>
      <c r="C32" s="99">
        <v>950</v>
      </c>
      <c r="D32" s="99"/>
      <c r="E32" s="99">
        <f t="shared" si="8"/>
        <v>950</v>
      </c>
      <c r="F32" s="99"/>
      <c r="G32" s="99"/>
      <c r="H32" s="99"/>
      <c r="I32" s="99"/>
      <c r="J32" s="99"/>
      <c r="K32" s="99"/>
      <c r="L32" s="99">
        <v>2064.64</v>
      </c>
      <c r="M32" s="99"/>
      <c r="N32" s="99">
        <f t="shared" si="9"/>
        <v>2064.64</v>
      </c>
      <c r="O32" s="99"/>
      <c r="P32" s="99"/>
      <c r="Q32" s="99"/>
      <c r="R32" s="99"/>
      <c r="S32" s="99"/>
      <c r="T32" s="100"/>
      <c r="U32" s="100">
        <f t="shared" si="2"/>
        <v>217.33052631578946</v>
      </c>
      <c r="V32" s="100"/>
      <c r="W32" s="100">
        <f t="shared" si="2"/>
        <v>217.33052631578946</v>
      </c>
      <c r="X32" s="100"/>
      <c r="Y32" s="95"/>
      <c r="Z32" s="100"/>
      <c r="AA32" s="100"/>
      <c r="AB32" s="100"/>
      <c r="AC32" s="100"/>
    </row>
    <row r="33" spans="1:29" ht="18" customHeight="1" x14ac:dyDescent="0.3">
      <c r="A33" s="97">
        <v>5</v>
      </c>
      <c r="B33" s="98" t="s">
        <v>147</v>
      </c>
      <c r="C33" s="99">
        <v>11530</v>
      </c>
      <c r="D33" s="99"/>
      <c r="E33" s="99">
        <f t="shared" si="8"/>
        <v>11530</v>
      </c>
      <c r="F33" s="99"/>
      <c r="G33" s="99"/>
      <c r="H33" s="99"/>
      <c r="I33" s="99"/>
      <c r="J33" s="99"/>
      <c r="K33" s="99"/>
      <c r="L33" s="99">
        <v>12106.29826</v>
      </c>
      <c r="M33" s="99"/>
      <c r="N33" s="99">
        <f t="shared" si="9"/>
        <v>12106.29826</v>
      </c>
      <c r="O33" s="99"/>
      <c r="P33" s="99"/>
      <c r="Q33" s="99"/>
      <c r="R33" s="99"/>
      <c r="S33" s="99"/>
      <c r="T33" s="100"/>
      <c r="U33" s="100">
        <f t="shared" si="2"/>
        <v>104.99825030355593</v>
      </c>
      <c r="V33" s="100"/>
      <c r="W33" s="100">
        <f t="shared" si="2"/>
        <v>104.99825030355593</v>
      </c>
      <c r="X33" s="100"/>
      <c r="Y33" s="95"/>
      <c r="Z33" s="100"/>
      <c r="AA33" s="100"/>
      <c r="AB33" s="100"/>
      <c r="AC33" s="100"/>
    </row>
    <row r="34" spans="1:29" ht="16.8" customHeight="1" x14ac:dyDescent="0.3">
      <c r="A34" s="97">
        <v>6</v>
      </c>
      <c r="B34" s="98" t="s">
        <v>148</v>
      </c>
      <c r="C34" s="99">
        <v>3080</v>
      </c>
      <c r="D34" s="99"/>
      <c r="E34" s="99">
        <f t="shared" si="8"/>
        <v>3080</v>
      </c>
      <c r="F34" s="99"/>
      <c r="G34" s="99"/>
      <c r="H34" s="99"/>
      <c r="I34" s="99"/>
      <c r="J34" s="99"/>
      <c r="K34" s="99"/>
      <c r="L34" s="99">
        <v>3263.9319999999998</v>
      </c>
      <c r="M34" s="99"/>
      <c r="N34" s="99">
        <f t="shared" si="9"/>
        <v>3263.9319999999998</v>
      </c>
      <c r="O34" s="99"/>
      <c r="P34" s="99"/>
      <c r="Q34" s="99"/>
      <c r="R34" s="99"/>
      <c r="S34" s="99"/>
      <c r="T34" s="100"/>
      <c r="U34" s="100">
        <f t="shared" si="2"/>
        <v>105.97181818181818</v>
      </c>
      <c r="V34" s="100"/>
      <c r="W34" s="100">
        <f t="shared" si="2"/>
        <v>105.97181818181818</v>
      </c>
      <c r="X34" s="100"/>
      <c r="Y34" s="95"/>
      <c r="Z34" s="100"/>
      <c r="AA34" s="100"/>
      <c r="AB34" s="100"/>
      <c r="AC34" s="100"/>
    </row>
    <row r="35" spans="1:29" ht="18.600000000000001" customHeight="1" x14ac:dyDescent="0.3">
      <c r="A35" s="97">
        <v>7</v>
      </c>
      <c r="B35" s="98" t="s">
        <v>149</v>
      </c>
      <c r="C35" s="99">
        <v>2037</v>
      </c>
      <c r="D35" s="99"/>
      <c r="E35" s="99">
        <f t="shared" si="8"/>
        <v>2037</v>
      </c>
      <c r="F35" s="99"/>
      <c r="G35" s="99"/>
      <c r="H35" s="99"/>
      <c r="I35" s="99"/>
      <c r="J35" s="99"/>
      <c r="K35" s="99"/>
      <c r="L35" s="99">
        <v>1996.48</v>
      </c>
      <c r="M35" s="99"/>
      <c r="N35" s="99">
        <f t="shared" si="9"/>
        <v>1996.48</v>
      </c>
      <c r="O35" s="99"/>
      <c r="P35" s="99"/>
      <c r="Q35" s="99"/>
      <c r="R35" s="99"/>
      <c r="S35" s="99"/>
      <c r="T35" s="100"/>
      <c r="U35" s="100">
        <f t="shared" si="2"/>
        <v>98.010800196367214</v>
      </c>
      <c r="V35" s="100"/>
      <c r="W35" s="100">
        <f t="shared" si="2"/>
        <v>98.010800196367214</v>
      </c>
      <c r="X35" s="100"/>
      <c r="Y35" s="95"/>
      <c r="Z35" s="100"/>
      <c r="AA35" s="100"/>
      <c r="AB35" s="100"/>
      <c r="AC35" s="100"/>
    </row>
    <row r="36" spans="1:29" ht="16.8" customHeight="1" x14ac:dyDescent="0.3">
      <c r="A36" s="97">
        <v>8</v>
      </c>
      <c r="B36" s="98" t="s">
        <v>150</v>
      </c>
      <c r="C36" s="99"/>
      <c r="D36" s="99"/>
      <c r="E36" s="99"/>
      <c r="F36" s="99"/>
      <c r="G36" s="99"/>
      <c r="H36" s="99"/>
      <c r="I36" s="99"/>
      <c r="J36" s="99"/>
      <c r="K36" s="99"/>
      <c r="L36" s="99"/>
      <c r="M36" s="99"/>
      <c r="N36" s="99"/>
      <c r="O36" s="99"/>
      <c r="P36" s="99"/>
      <c r="Q36" s="99"/>
      <c r="R36" s="99"/>
      <c r="S36" s="99"/>
      <c r="T36" s="100"/>
      <c r="U36" s="100"/>
      <c r="V36" s="100"/>
      <c r="W36" s="100"/>
      <c r="X36" s="100"/>
      <c r="Y36" s="95"/>
      <c r="Z36" s="100"/>
      <c r="AA36" s="100"/>
      <c r="AB36" s="100"/>
      <c r="AC36" s="100"/>
    </row>
    <row r="37" spans="1:29" ht="16.8" customHeight="1" x14ac:dyDescent="0.3">
      <c r="A37" s="97">
        <v>9</v>
      </c>
      <c r="B37" s="98" t="s">
        <v>151</v>
      </c>
      <c r="C37" s="99"/>
      <c r="D37" s="99"/>
      <c r="E37" s="99"/>
      <c r="F37" s="99"/>
      <c r="G37" s="99"/>
      <c r="H37" s="99"/>
      <c r="I37" s="99"/>
      <c r="J37" s="99"/>
      <c r="K37" s="99"/>
      <c r="L37" s="99"/>
      <c r="M37" s="99"/>
      <c r="N37" s="99"/>
      <c r="O37" s="99"/>
      <c r="P37" s="99"/>
      <c r="Q37" s="99"/>
      <c r="R37" s="99"/>
      <c r="S37" s="99"/>
      <c r="T37" s="100"/>
      <c r="U37" s="100"/>
      <c r="V37" s="100"/>
      <c r="W37" s="100"/>
      <c r="X37" s="100"/>
      <c r="Y37" s="95"/>
      <c r="Z37" s="100"/>
      <c r="AA37" s="100"/>
      <c r="AB37" s="100"/>
      <c r="AC37" s="100"/>
    </row>
    <row r="38" spans="1:29" ht="16.2" customHeight="1" x14ac:dyDescent="0.3">
      <c r="A38" s="97">
        <v>10</v>
      </c>
      <c r="B38" s="98" t="s">
        <v>152</v>
      </c>
      <c r="C38" s="99">
        <v>83128</v>
      </c>
      <c r="D38" s="99"/>
      <c r="E38" s="99">
        <f>C38</f>
        <v>83128</v>
      </c>
      <c r="F38" s="99"/>
      <c r="G38" s="99"/>
      <c r="H38" s="99"/>
      <c r="I38" s="99"/>
      <c r="J38" s="99"/>
      <c r="K38" s="99"/>
      <c r="L38" s="99">
        <v>36682.159890000003</v>
      </c>
      <c r="M38" s="99"/>
      <c r="N38" s="99">
        <f t="shared" ref="N38:N41" si="10">L38</f>
        <v>36682.159890000003</v>
      </c>
      <c r="O38" s="99"/>
      <c r="P38" s="99"/>
      <c r="Q38" s="99"/>
      <c r="R38" s="99"/>
      <c r="S38" s="99"/>
      <c r="T38" s="100"/>
      <c r="U38" s="100">
        <f t="shared" si="2"/>
        <v>44.127321588393805</v>
      </c>
      <c r="V38" s="100"/>
      <c r="W38" s="100">
        <f t="shared" si="2"/>
        <v>44.127321588393805</v>
      </c>
      <c r="X38" s="100"/>
      <c r="Y38" s="95"/>
      <c r="Z38" s="100"/>
      <c r="AA38" s="100"/>
      <c r="AB38" s="100"/>
      <c r="AC38" s="100"/>
    </row>
    <row r="39" spans="1:29" ht="27.6" customHeight="1" x14ac:dyDescent="0.3">
      <c r="A39" s="97">
        <v>11</v>
      </c>
      <c r="B39" s="98" t="s">
        <v>153</v>
      </c>
      <c r="C39" s="99">
        <v>31983</v>
      </c>
      <c r="D39" s="99"/>
      <c r="E39" s="99">
        <f t="shared" ref="E39:E41" si="11">C39</f>
        <v>31983</v>
      </c>
      <c r="F39" s="99"/>
      <c r="G39" s="99"/>
      <c r="H39" s="99"/>
      <c r="I39" s="99"/>
      <c r="J39" s="99"/>
      <c r="K39" s="99"/>
      <c r="L39" s="100">
        <f>34451.470762-9.5</f>
        <v>34441.970761999997</v>
      </c>
      <c r="M39" s="99"/>
      <c r="N39" s="100">
        <f t="shared" si="10"/>
        <v>34441.970761999997</v>
      </c>
      <c r="O39" s="99"/>
      <c r="P39" s="99"/>
      <c r="Q39" s="99"/>
      <c r="R39" s="99"/>
      <c r="S39" s="99"/>
      <c r="T39" s="100"/>
      <c r="U39" s="100">
        <f t="shared" si="2"/>
        <v>107.68836807679078</v>
      </c>
      <c r="V39" s="100"/>
      <c r="W39" s="100">
        <f t="shared" si="2"/>
        <v>107.68836807679078</v>
      </c>
      <c r="X39" s="100"/>
      <c r="Y39" s="95"/>
      <c r="Z39" s="100"/>
      <c r="AA39" s="100"/>
      <c r="AB39" s="100"/>
      <c r="AC39" s="100"/>
    </row>
    <row r="40" spans="1:29" ht="18" customHeight="1" x14ac:dyDescent="0.3">
      <c r="A40" s="97">
        <v>12</v>
      </c>
      <c r="B40" s="98" t="s">
        <v>154</v>
      </c>
      <c r="C40" s="99">
        <v>14100.300000000001</v>
      </c>
      <c r="D40" s="99"/>
      <c r="E40" s="99">
        <f t="shared" si="11"/>
        <v>14100.300000000001</v>
      </c>
      <c r="F40" s="99"/>
      <c r="G40" s="99"/>
      <c r="H40" s="99"/>
      <c r="I40" s="99"/>
      <c r="J40" s="99"/>
      <c r="K40" s="99"/>
      <c r="L40" s="100">
        <v>10510.97076</v>
      </c>
      <c r="M40" s="99"/>
      <c r="N40" s="99">
        <f t="shared" si="10"/>
        <v>10510.97076</v>
      </c>
      <c r="O40" s="99"/>
      <c r="P40" s="99"/>
      <c r="Q40" s="99"/>
      <c r="R40" s="99"/>
      <c r="S40" s="99"/>
      <c r="T40" s="100"/>
      <c r="U40" s="100">
        <f t="shared" si="2"/>
        <v>74.544305865832641</v>
      </c>
      <c r="V40" s="100"/>
      <c r="W40" s="100">
        <f t="shared" si="2"/>
        <v>74.544305865832641</v>
      </c>
      <c r="X40" s="100"/>
      <c r="Y40" s="95"/>
      <c r="Z40" s="100"/>
      <c r="AA40" s="100"/>
      <c r="AB40" s="100"/>
      <c r="AC40" s="100"/>
    </row>
    <row r="41" spans="1:29" ht="18.600000000000001" customHeight="1" x14ac:dyDescent="0.3">
      <c r="A41" s="97">
        <v>13</v>
      </c>
      <c r="B41" s="98" t="s">
        <v>156</v>
      </c>
      <c r="C41" s="99">
        <v>2508.8000000000002</v>
      </c>
      <c r="D41" s="99"/>
      <c r="E41" s="99">
        <f t="shared" si="11"/>
        <v>2508.8000000000002</v>
      </c>
      <c r="F41" s="99"/>
      <c r="G41" s="99"/>
      <c r="H41" s="99"/>
      <c r="I41" s="99"/>
      <c r="J41" s="99"/>
      <c r="K41" s="99"/>
      <c r="L41" s="100">
        <v>19444.947383999999</v>
      </c>
      <c r="M41" s="99"/>
      <c r="N41" s="99">
        <f t="shared" si="10"/>
        <v>19444.947383999999</v>
      </c>
      <c r="O41" s="99"/>
      <c r="P41" s="99"/>
      <c r="Q41" s="99"/>
      <c r="R41" s="99"/>
      <c r="S41" s="99"/>
      <c r="T41" s="100"/>
      <c r="U41" s="100">
        <f t="shared" si="2"/>
        <v>775.06965019132645</v>
      </c>
      <c r="V41" s="100"/>
      <c r="W41" s="100">
        <f t="shared" si="2"/>
        <v>775.06965019132645</v>
      </c>
      <c r="X41" s="100"/>
      <c r="Y41" s="95"/>
      <c r="Z41" s="100"/>
      <c r="AA41" s="100"/>
      <c r="AB41" s="100"/>
      <c r="AC41" s="100"/>
    </row>
    <row r="42" spans="1:29" ht="28.8" customHeight="1" x14ac:dyDescent="0.3">
      <c r="A42" s="93" t="s">
        <v>21</v>
      </c>
      <c r="B42" s="96" t="s">
        <v>131</v>
      </c>
      <c r="C42" s="94"/>
      <c r="D42" s="94"/>
      <c r="E42" s="94"/>
      <c r="F42" s="94"/>
      <c r="G42" s="94"/>
      <c r="H42" s="94"/>
      <c r="I42" s="94"/>
      <c r="J42" s="94"/>
      <c r="K42" s="94"/>
      <c r="L42" s="95"/>
      <c r="M42" s="94"/>
      <c r="N42" s="94"/>
      <c r="O42" s="94"/>
      <c r="P42" s="94"/>
      <c r="Q42" s="94"/>
      <c r="R42" s="94"/>
      <c r="S42" s="94"/>
      <c r="T42" s="95"/>
      <c r="U42" s="95"/>
      <c r="V42" s="95"/>
      <c r="W42" s="95"/>
      <c r="X42" s="95"/>
      <c r="Y42" s="95"/>
      <c r="Z42" s="95"/>
      <c r="AA42" s="95"/>
      <c r="AB42" s="95"/>
      <c r="AC42" s="95"/>
    </row>
    <row r="43" spans="1:29" ht="20.399999999999999" customHeight="1" x14ac:dyDescent="0.3">
      <c r="A43" s="93" t="s">
        <v>23</v>
      </c>
      <c r="B43" s="96" t="s">
        <v>132</v>
      </c>
      <c r="C43" s="94"/>
      <c r="D43" s="94"/>
      <c r="E43" s="94"/>
      <c r="F43" s="94"/>
      <c r="G43" s="94"/>
      <c r="H43" s="94"/>
      <c r="I43" s="94"/>
      <c r="J43" s="94"/>
      <c r="K43" s="94"/>
      <c r="L43" s="95"/>
      <c r="M43" s="94"/>
      <c r="N43" s="94"/>
      <c r="O43" s="94"/>
      <c r="P43" s="94"/>
      <c r="Q43" s="94"/>
      <c r="R43" s="94"/>
      <c r="S43" s="94"/>
      <c r="T43" s="95"/>
      <c r="U43" s="95"/>
      <c r="V43" s="95"/>
      <c r="W43" s="95"/>
      <c r="X43" s="95"/>
      <c r="Y43" s="95"/>
      <c r="Z43" s="95"/>
      <c r="AA43" s="95"/>
      <c r="AB43" s="95"/>
      <c r="AC43" s="95"/>
    </row>
    <row r="44" spans="1:29" x14ac:dyDescent="0.3">
      <c r="A44" s="93" t="s">
        <v>25</v>
      </c>
      <c r="B44" s="96" t="s">
        <v>33</v>
      </c>
      <c r="C44" s="94">
        <v>8088</v>
      </c>
      <c r="D44" s="94"/>
      <c r="E44" s="94"/>
      <c r="F44" s="94">
        <f>C44</f>
        <v>8088</v>
      </c>
      <c r="G44" s="94"/>
      <c r="H44" s="94"/>
      <c r="I44" s="94"/>
      <c r="J44" s="94"/>
      <c r="K44" s="94"/>
      <c r="L44" s="95"/>
      <c r="M44" s="94"/>
      <c r="N44" s="94"/>
      <c r="O44" s="94"/>
      <c r="P44" s="94"/>
      <c r="Q44" s="94"/>
      <c r="R44" s="94"/>
      <c r="S44" s="94"/>
      <c r="T44" s="95"/>
      <c r="U44" s="95"/>
      <c r="V44" s="95"/>
      <c r="W44" s="95"/>
      <c r="X44" s="95"/>
      <c r="Y44" s="95"/>
      <c r="Z44" s="95"/>
      <c r="AA44" s="95"/>
      <c r="AB44" s="95"/>
      <c r="AC44" s="95"/>
    </row>
    <row r="45" spans="1:29" ht="19.8" customHeight="1" x14ac:dyDescent="0.3">
      <c r="A45" s="93" t="s">
        <v>55</v>
      </c>
      <c r="B45" s="96" t="s">
        <v>34</v>
      </c>
      <c r="C45" s="94"/>
      <c r="D45" s="94"/>
      <c r="E45" s="94"/>
      <c r="F45" s="94"/>
      <c r="G45" s="94"/>
      <c r="H45" s="94"/>
      <c r="I45" s="94"/>
      <c r="J45" s="94"/>
      <c r="K45" s="94"/>
      <c r="L45" s="95"/>
      <c r="M45" s="94"/>
      <c r="N45" s="94"/>
      <c r="O45" s="94"/>
      <c r="P45" s="94"/>
      <c r="Q45" s="94"/>
      <c r="R45" s="94"/>
      <c r="S45" s="94"/>
      <c r="T45" s="95"/>
      <c r="U45" s="95"/>
      <c r="V45" s="95"/>
      <c r="W45" s="95"/>
      <c r="X45" s="95"/>
      <c r="Y45" s="95"/>
      <c r="Z45" s="95"/>
      <c r="AA45" s="95"/>
      <c r="AB45" s="95"/>
      <c r="AC45" s="95"/>
    </row>
    <row r="46" spans="1:29" ht="18.600000000000001" customHeight="1" x14ac:dyDescent="0.3">
      <c r="A46" s="93" t="s">
        <v>8</v>
      </c>
      <c r="B46" s="96" t="s">
        <v>178</v>
      </c>
      <c r="C46" s="94"/>
      <c r="D46" s="94"/>
      <c r="E46" s="94"/>
      <c r="F46" s="94"/>
      <c r="G46" s="94"/>
      <c r="H46" s="94"/>
      <c r="I46" s="94"/>
      <c r="J46" s="94"/>
      <c r="K46" s="94"/>
      <c r="L46" s="95">
        <f>903.082+9.5</f>
        <v>912.58199999999999</v>
      </c>
      <c r="M46" s="94"/>
      <c r="N46" s="94"/>
      <c r="O46" s="94"/>
      <c r="P46" s="95">
        <f>L46</f>
        <v>912.58199999999999</v>
      </c>
      <c r="Q46" s="94"/>
      <c r="R46" s="94"/>
      <c r="S46" s="94"/>
      <c r="T46" s="95"/>
      <c r="U46" s="95"/>
      <c r="V46" s="95"/>
      <c r="W46" s="95"/>
      <c r="X46" s="95"/>
      <c r="Y46" s="95"/>
      <c r="Z46" s="95"/>
      <c r="AA46" s="95"/>
      <c r="AB46" s="95"/>
      <c r="AC46" s="95"/>
    </row>
    <row r="47" spans="1:29" ht="19.8" customHeight="1" x14ac:dyDescent="0.3">
      <c r="A47" s="93" t="s">
        <v>39</v>
      </c>
      <c r="B47" s="96" t="s">
        <v>138</v>
      </c>
      <c r="C47" s="94"/>
      <c r="D47" s="94"/>
      <c r="E47" s="94"/>
      <c r="F47" s="94"/>
      <c r="G47" s="94"/>
      <c r="H47" s="94"/>
      <c r="I47" s="94"/>
      <c r="J47" s="94"/>
      <c r="K47" s="94"/>
      <c r="L47" s="94">
        <v>118459.120969</v>
      </c>
      <c r="M47" s="94"/>
      <c r="N47" s="94"/>
      <c r="O47" s="94"/>
      <c r="P47" s="94"/>
      <c r="Q47" s="94">
        <f>L47</f>
        <v>118459.120969</v>
      </c>
      <c r="R47" s="94"/>
      <c r="S47" s="94"/>
      <c r="T47" s="95"/>
      <c r="U47" s="95"/>
      <c r="V47" s="95"/>
      <c r="W47" s="95"/>
      <c r="X47" s="95"/>
      <c r="Y47" s="95"/>
      <c r="Z47" s="95"/>
      <c r="AA47" s="95"/>
      <c r="AB47" s="95"/>
      <c r="AC47" s="95"/>
    </row>
    <row r="48" spans="1:29" ht="16.8" customHeight="1" x14ac:dyDescent="0.3">
      <c r="A48" s="93" t="s">
        <v>41</v>
      </c>
      <c r="B48" s="96" t="s">
        <v>136</v>
      </c>
      <c r="C48" s="94"/>
      <c r="D48" s="94"/>
      <c r="E48" s="94"/>
      <c r="F48" s="94"/>
      <c r="G48" s="94"/>
      <c r="H48" s="94"/>
      <c r="I48" s="94"/>
      <c r="J48" s="94"/>
      <c r="K48" s="94"/>
      <c r="L48" s="94">
        <v>6355.9362389999997</v>
      </c>
      <c r="M48" s="94"/>
      <c r="N48" s="94"/>
      <c r="O48" s="94"/>
      <c r="P48" s="94"/>
      <c r="Q48" s="94"/>
      <c r="R48" s="94">
        <f>L48</f>
        <v>6355.9362389999997</v>
      </c>
      <c r="S48" s="94"/>
      <c r="T48" s="95"/>
      <c r="U48" s="95"/>
      <c r="V48" s="95"/>
      <c r="W48" s="95"/>
      <c r="X48" s="95"/>
      <c r="Y48" s="95"/>
      <c r="Z48" s="95"/>
      <c r="AA48" s="95"/>
      <c r="AB48" s="95"/>
      <c r="AC48" s="95"/>
    </row>
    <row r="49" spans="1:29" ht="18.600000000000001" customHeight="1" x14ac:dyDescent="0.3">
      <c r="A49" s="93" t="s">
        <v>45</v>
      </c>
      <c r="B49" s="96" t="s">
        <v>135</v>
      </c>
      <c r="C49" s="94">
        <v>3112.9</v>
      </c>
      <c r="D49" s="94"/>
      <c r="E49" s="94"/>
      <c r="F49" s="94"/>
      <c r="G49" s="94"/>
      <c r="H49" s="94"/>
      <c r="I49" s="94"/>
      <c r="J49" s="94">
        <f>C49</f>
        <v>3112.9</v>
      </c>
      <c r="K49" s="94"/>
      <c r="L49" s="94">
        <v>8928.9587749999992</v>
      </c>
      <c r="M49" s="94"/>
      <c r="N49" s="94"/>
      <c r="O49" s="94"/>
      <c r="P49" s="94"/>
      <c r="Q49" s="94"/>
      <c r="R49" s="94"/>
      <c r="S49" s="94">
        <f>L49</f>
        <v>8928.9587749999992</v>
      </c>
      <c r="T49" s="95"/>
      <c r="U49" s="95">
        <f t="shared" si="2"/>
        <v>286.8373148832278</v>
      </c>
      <c r="V49" s="95"/>
      <c r="W49" s="95"/>
      <c r="X49" s="95"/>
      <c r="Y49" s="95"/>
      <c r="Z49" s="95"/>
      <c r="AA49" s="95"/>
      <c r="AB49" s="95">
        <f t="shared" ref="AB49" si="12">S49/J49*100</f>
        <v>286.8373148832278</v>
      </c>
      <c r="AC49" s="95"/>
    </row>
    <row r="50" spans="1:29" ht="25.2" customHeight="1" x14ac:dyDescent="0.3">
      <c r="A50" s="93" t="s">
        <v>49</v>
      </c>
      <c r="B50" s="96" t="s">
        <v>137</v>
      </c>
      <c r="C50" s="94"/>
      <c r="D50" s="94"/>
      <c r="E50" s="94"/>
      <c r="F50" s="94"/>
      <c r="G50" s="94"/>
      <c r="H50" s="94"/>
      <c r="I50" s="94"/>
      <c r="J50" s="94"/>
      <c r="K50" s="94"/>
      <c r="L50" s="94">
        <v>1779.0364999999999</v>
      </c>
      <c r="M50" s="94"/>
      <c r="N50" s="94"/>
      <c r="O50" s="94"/>
      <c r="P50" s="94"/>
      <c r="Q50" s="94"/>
      <c r="R50" s="94"/>
      <c r="S50" s="94"/>
      <c r="T50" s="95">
        <f>L50</f>
        <v>1779.0364999999999</v>
      </c>
      <c r="U50" s="95"/>
      <c r="V50" s="95"/>
      <c r="W50" s="95"/>
      <c r="X50" s="95"/>
      <c r="Y50" s="95"/>
      <c r="Z50" s="95"/>
      <c r="AA50" s="95"/>
      <c r="AB50" s="95"/>
      <c r="AC50" s="95"/>
    </row>
  </sheetData>
  <mergeCells count="36">
    <mergeCell ref="A2:O2"/>
    <mergeCell ref="A3:O3"/>
    <mergeCell ref="A1:O1"/>
    <mergeCell ref="T6:T7"/>
    <mergeCell ref="AB6:AB7"/>
    <mergeCell ref="AC6:AC7"/>
    <mergeCell ref="V6:V7"/>
    <mergeCell ref="W6:W7"/>
    <mergeCell ref="X6:X7"/>
    <mergeCell ref="Y6:Y7"/>
    <mergeCell ref="Z6:Z7"/>
    <mergeCell ref="AA6:AA7"/>
    <mergeCell ref="O6:O7"/>
    <mergeCell ref="P6:P7"/>
    <mergeCell ref="Q6:Q7"/>
    <mergeCell ref="R6:R7"/>
    <mergeCell ref="S6:S7"/>
    <mergeCell ref="J6:J7"/>
    <mergeCell ref="K6:K7"/>
    <mergeCell ref="L6:L7"/>
    <mergeCell ref="M6:M7"/>
    <mergeCell ref="N6:N7"/>
    <mergeCell ref="I6:I7"/>
    <mergeCell ref="U4:AC4"/>
    <mergeCell ref="A5:A7"/>
    <mergeCell ref="B5:B7"/>
    <mergeCell ref="C5:K5"/>
    <mergeCell ref="L5:T5"/>
    <mergeCell ref="U5:AC5"/>
    <mergeCell ref="C6:C7"/>
    <mergeCell ref="D6:D7"/>
    <mergeCell ref="E6:E7"/>
    <mergeCell ref="F6:F7"/>
    <mergeCell ref="G6:G7"/>
    <mergeCell ref="H6:H7"/>
    <mergeCell ref="U6:U7"/>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workbookViewId="0">
      <selection activeCell="E24" sqref="E24"/>
    </sheetView>
  </sheetViews>
  <sheetFormatPr defaultRowHeight="14.4" x14ac:dyDescent="0.3"/>
  <cols>
    <col min="1" max="1" width="6.33203125" customWidth="1"/>
    <col min="2" max="2" width="15.88671875" customWidth="1"/>
    <col min="3" max="4" width="13.6640625" customWidth="1"/>
    <col min="5" max="5" width="10.6640625" customWidth="1"/>
    <col min="6" max="6" width="9" bestFit="1" customWidth="1"/>
    <col min="7" max="7" width="10.33203125" customWidth="1"/>
    <col min="8" max="8" width="13.5546875" customWidth="1"/>
    <col min="9" max="9" width="12.5546875" customWidth="1"/>
    <col min="10" max="10" width="12.6640625" customWidth="1"/>
    <col min="11" max="11" width="11.44140625" customWidth="1"/>
    <col min="12" max="12" width="13.44140625" customWidth="1"/>
    <col min="13" max="13" width="12.77734375" customWidth="1"/>
    <col min="14" max="14" width="13.6640625" customWidth="1"/>
    <col min="15" max="15" width="13" customWidth="1"/>
    <col min="16" max="16" width="13.21875" customWidth="1"/>
    <col min="17" max="17" width="9.77734375" customWidth="1"/>
    <col min="18" max="18" width="12.5546875" customWidth="1"/>
    <col min="19" max="19" width="10.44140625" customWidth="1"/>
  </cols>
  <sheetData>
    <row r="1" spans="1:19" ht="17.399999999999999" x14ac:dyDescent="0.3">
      <c r="A1" s="74" t="s">
        <v>241</v>
      </c>
      <c r="B1" s="74"/>
      <c r="C1" s="74"/>
      <c r="D1" s="74"/>
      <c r="E1" s="74"/>
      <c r="F1" s="74"/>
      <c r="G1" s="74"/>
      <c r="H1" s="74"/>
      <c r="I1" s="74"/>
      <c r="J1" s="74"/>
      <c r="K1" s="74"/>
      <c r="L1" s="74"/>
      <c r="M1" s="74"/>
      <c r="N1" s="74"/>
      <c r="O1" s="74"/>
      <c r="P1" s="74"/>
      <c r="Q1" s="74"/>
      <c r="R1" s="74"/>
      <c r="S1" s="74"/>
    </row>
    <row r="2" spans="1:19" ht="17.399999999999999" x14ac:dyDescent="0.3">
      <c r="A2" s="102" t="s">
        <v>179</v>
      </c>
      <c r="B2" s="103"/>
      <c r="C2" s="103"/>
      <c r="D2" s="103"/>
      <c r="E2" s="103"/>
      <c r="F2" s="103"/>
      <c r="G2" s="103"/>
      <c r="H2" s="103"/>
      <c r="I2" s="103"/>
      <c r="J2" s="103"/>
      <c r="K2" s="103"/>
      <c r="L2" s="103"/>
      <c r="M2" s="103"/>
      <c r="N2" s="103"/>
      <c r="O2" s="103"/>
      <c r="P2" s="103"/>
      <c r="Q2" s="103"/>
      <c r="R2" s="103"/>
      <c r="S2" s="103"/>
    </row>
    <row r="3" spans="1:19" ht="16.8" x14ac:dyDescent="0.3">
      <c r="A3" s="104" t="s">
        <v>231</v>
      </c>
      <c r="B3" s="105"/>
      <c r="C3" s="105"/>
      <c r="D3" s="105"/>
      <c r="E3" s="105"/>
      <c r="F3" s="105"/>
      <c r="G3" s="105"/>
      <c r="H3" s="105"/>
      <c r="I3" s="105"/>
      <c r="J3" s="105"/>
      <c r="K3" s="105"/>
      <c r="L3" s="105"/>
      <c r="M3" s="105"/>
      <c r="N3" s="105"/>
      <c r="O3" s="105"/>
      <c r="P3" s="105"/>
      <c r="Q3" s="105"/>
      <c r="R3" s="105"/>
      <c r="S3" s="105"/>
    </row>
    <row r="4" spans="1:19" ht="15.6" x14ac:dyDescent="0.3">
      <c r="A4" s="23"/>
      <c r="B4" s="24"/>
      <c r="C4" s="25"/>
      <c r="D4" s="26"/>
      <c r="E4" s="26"/>
      <c r="F4" s="27"/>
      <c r="G4" s="27"/>
      <c r="H4" s="106" t="s">
        <v>242</v>
      </c>
      <c r="I4" s="106"/>
      <c r="J4" s="106"/>
      <c r="K4" s="106"/>
      <c r="L4" s="106"/>
      <c r="M4" s="106"/>
      <c r="N4" s="106"/>
      <c r="O4" s="106"/>
      <c r="P4" s="106"/>
      <c r="Q4" s="106"/>
      <c r="R4" s="106"/>
      <c r="S4" s="106"/>
    </row>
    <row r="5" spans="1:19" x14ac:dyDescent="0.3">
      <c r="A5" s="89" t="s">
        <v>0</v>
      </c>
      <c r="B5" s="89" t="s">
        <v>180</v>
      </c>
      <c r="C5" s="107" t="s">
        <v>245</v>
      </c>
      <c r="D5" s="88" t="s">
        <v>244</v>
      </c>
      <c r="E5" s="88" t="s">
        <v>160</v>
      </c>
      <c r="F5" s="88"/>
      <c r="G5" s="88"/>
      <c r="H5" s="88"/>
      <c r="I5" s="88"/>
      <c r="J5" s="88"/>
      <c r="K5" s="88"/>
      <c r="L5" s="88"/>
      <c r="M5" s="88"/>
      <c r="N5" s="88"/>
      <c r="O5" s="88"/>
      <c r="P5" s="88"/>
      <c r="Q5" s="88"/>
      <c r="R5" s="88"/>
      <c r="S5" s="107" t="s">
        <v>243</v>
      </c>
    </row>
    <row r="6" spans="1:19" x14ac:dyDescent="0.3">
      <c r="A6" s="89"/>
      <c r="B6" s="89"/>
      <c r="C6" s="107"/>
      <c r="D6" s="88"/>
      <c r="E6" s="88" t="s">
        <v>182</v>
      </c>
      <c r="F6" s="88"/>
      <c r="G6" s="88"/>
      <c r="H6" s="108" t="s">
        <v>183</v>
      </c>
      <c r="I6" s="108"/>
      <c r="J6" s="108"/>
      <c r="K6" s="108"/>
      <c r="L6" s="108"/>
      <c r="M6" s="108"/>
      <c r="N6" s="108"/>
      <c r="O6" s="88" t="s">
        <v>184</v>
      </c>
      <c r="P6" s="88" t="s">
        <v>185</v>
      </c>
      <c r="Q6" s="88" t="s">
        <v>186</v>
      </c>
      <c r="R6" s="88" t="s">
        <v>187</v>
      </c>
      <c r="S6" s="107"/>
    </row>
    <row r="7" spans="1:19" x14ac:dyDescent="0.3">
      <c r="A7" s="89"/>
      <c r="B7" s="89"/>
      <c r="C7" s="107"/>
      <c r="D7" s="88"/>
      <c r="E7" s="88" t="s">
        <v>172</v>
      </c>
      <c r="F7" s="88" t="s">
        <v>129</v>
      </c>
      <c r="G7" s="88"/>
      <c r="H7" s="88" t="s">
        <v>172</v>
      </c>
      <c r="I7" s="88" t="s">
        <v>188</v>
      </c>
      <c r="J7" s="88"/>
      <c r="K7" s="88"/>
      <c r="L7" s="88"/>
      <c r="M7" s="88"/>
      <c r="N7" s="88"/>
      <c r="O7" s="88"/>
      <c r="P7" s="88"/>
      <c r="Q7" s="88"/>
      <c r="R7" s="88"/>
      <c r="S7" s="107"/>
    </row>
    <row r="8" spans="1:19" x14ac:dyDescent="0.3">
      <c r="A8" s="89"/>
      <c r="B8" s="89"/>
      <c r="C8" s="107"/>
      <c r="D8" s="88"/>
      <c r="E8" s="88"/>
      <c r="F8" s="88" t="s">
        <v>189</v>
      </c>
      <c r="G8" s="88" t="s">
        <v>190</v>
      </c>
      <c r="H8" s="88"/>
      <c r="I8" s="88" t="s">
        <v>191</v>
      </c>
      <c r="J8" s="88" t="s">
        <v>192</v>
      </c>
      <c r="K8" s="88" t="s">
        <v>246</v>
      </c>
      <c r="L8" s="88" t="s">
        <v>247</v>
      </c>
      <c r="M8" s="88" t="s">
        <v>248</v>
      </c>
      <c r="N8" s="88" t="s">
        <v>193</v>
      </c>
      <c r="O8" s="88"/>
      <c r="P8" s="88"/>
      <c r="Q8" s="88"/>
      <c r="R8" s="88"/>
      <c r="S8" s="107"/>
    </row>
    <row r="9" spans="1:19" x14ac:dyDescent="0.3">
      <c r="A9" s="89"/>
      <c r="B9" s="89"/>
      <c r="C9" s="107"/>
      <c r="D9" s="88"/>
      <c r="E9" s="88"/>
      <c r="F9" s="88"/>
      <c r="G9" s="88"/>
      <c r="H9" s="88"/>
      <c r="I9" s="88"/>
      <c r="J9" s="88"/>
      <c r="K9" s="88"/>
      <c r="L9" s="88"/>
      <c r="M9" s="88"/>
      <c r="N9" s="88"/>
      <c r="O9" s="88"/>
      <c r="P9" s="88"/>
      <c r="Q9" s="88"/>
      <c r="R9" s="88"/>
      <c r="S9" s="107"/>
    </row>
    <row r="10" spans="1:19" x14ac:dyDescent="0.3">
      <c r="A10" s="89"/>
      <c r="B10" s="89"/>
      <c r="C10" s="107"/>
      <c r="D10" s="88"/>
      <c r="E10" s="88"/>
      <c r="F10" s="88"/>
      <c r="G10" s="88"/>
      <c r="H10" s="88"/>
      <c r="I10" s="88"/>
      <c r="J10" s="88"/>
      <c r="K10" s="88"/>
      <c r="L10" s="88"/>
      <c r="M10" s="88"/>
      <c r="N10" s="88"/>
      <c r="O10" s="88"/>
      <c r="P10" s="88"/>
      <c r="Q10" s="88"/>
      <c r="R10" s="88"/>
      <c r="S10" s="107"/>
    </row>
    <row r="11" spans="1:19" x14ac:dyDescent="0.3">
      <c r="A11" s="91" t="s">
        <v>7</v>
      </c>
      <c r="B11" s="91" t="s">
        <v>8</v>
      </c>
      <c r="C11" s="91">
        <v>1</v>
      </c>
      <c r="D11" s="91">
        <v>2</v>
      </c>
      <c r="E11" s="91">
        <v>3</v>
      </c>
      <c r="F11" s="91">
        <v>4</v>
      </c>
      <c r="G11" s="91">
        <v>5</v>
      </c>
      <c r="H11" s="91">
        <v>6</v>
      </c>
      <c r="I11" s="91">
        <v>7</v>
      </c>
      <c r="J11" s="91">
        <v>8</v>
      </c>
      <c r="K11" s="91">
        <v>9</v>
      </c>
      <c r="L11" s="91">
        <v>10</v>
      </c>
      <c r="M11" s="91">
        <v>11</v>
      </c>
      <c r="N11" s="91">
        <v>12</v>
      </c>
      <c r="O11" s="91">
        <v>13</v>
      </c>
      <c r="P11" s="91">
        <v>14</v>
      </c>
      <c r="Q11" s="91">
        <v>15</v>
      </c>
      <c r="R11" s="91">
        <v>16</v>
      </c>
      <c r="S11" s="91">
        <v>17</v>
      </c>
    </row>
    <row r="12" spans="1:19" x14ac:dyDescent="0.3">
      <c r="A12" s="113">
        <v>1</v>
      </c>
      <c r="B12" s="114" t="s">
        <v>194</v>
      </c>
      <c r="C12" s="111">
        <v>4763500000</v>
      </c>
      <c r="D12" s="111">
        <f t="shared" ref="D12:D23" si="0">SUM(E12,H12,O12:R12)</f>
        <v>6207422588</v>
      </c>
      <c r="E12" s="111">
        <f t="shared" ref="E12:E22" si="1">SUM(F12:G12)</f>
        <v>0</v>
      </c>
      <c r="F12" s="111"/>
      <c r="G12" s="111"/>
      <c r="H12" s="111">
        <f t="shared" ref="H12:H22" si="2">SUM(I12:N12)</f>
        <v>4774804850</v>
      </c>
      <c r="I12" s="111">
        <v>648440950</v>
      </c>
      <c r="J12" s="111">
        <v>58734000</v>
      </c>
      <c r="K12" s="111">
        <v>19987000</v>
      </c>
      <c r="L12" s="111"/>
      <c r="M12" s="111">
        <v>347222600</v>
      </c>
      <c r="N12" s="111">
        <v>3700420300</v>
      </c>
      <c r="O12" s="111">
        <v>646755600</v>
      </c>
      <c r="P12" s="111">
        <v>639922600</v>
      </c>
      <c r="Q12" s="111"/>
      <c r="R12" s="111">
        <v>145939538</v>
      </c>
      <c r="S12" s="112">
        <f>D12/C12*100</f>
        <v>130.31221975438228</v>
      </c>
    </row>
    <row r="13" spans="1:19" x14ac:dyDescent="0.3">
      <c r="A13" s="113">
        <v>2</v>
      </c>
      <c r="B13" s="114" t="s">
        <v>195</v>
      </c>
      <c r="C13" s="111">
        <v>4194500000</v>
      </c>
      <c r="D13" s="111">
        <f t="shared" si="0"/>
        <v>5296010600</v>
      </c>
      <c r="E13" s="111">
        <f t="shared" si="1"/>
        <v>0</v>
      </c>
      <c r="F13" s="111"/>
      <c r="G13" s="111"/>
      <c r="H13" s="111">
        <f t="shared" si="2"/>
        <v>4224586600</v>
      </c>
      <c r="I13" s="111">
        <v>558435800</v>
      </c>
      <c r="J13" s="111">
        <v>42997900</v>
      </c>
      <c r="K13" s="111"/>
      <c r="L13" s="111"/>
      <c r="M13" s="111">
        <v>62856900</v>
      </c>
      <c r="N13" s="111">
        <v>3560296000</v>
      </c>
      <c r="O13" s="111">
        <v>500000000</v>
      </c>
      <c r="P13" s="111">
        <v>517284600</v>
      </c>
      <c r="Q13" s="111"/>
      <c r="R13" s="111">
        <v>54139400</v>
      </c>
      <c r="S13" s="112">
        <f t="shared" ref="S13:S23" si="3">D13/C13*100</f>
        <v>126.2608320419597</v>
      </c>
    </row>
    <row r="14" spans="1:19" x14ac:dyDescent="0.3">
      <c r="A14" s="113">
        <v>3</v>
      </c>
      <c r="B14" s="114" t="s">
        <v>196</v>
      </c>
      <c r="C14" s="111">
        <v>4949900000.000001</v>
      </c>
      <c r="D14" s="111">
        <f t="shared" si="0"/>
        <v>7629862100</v>
      </c>
      <c r="E14" s="111">
        <f t="shared" si="1"/>
        <v>0</v>
      </c>
      <c r="F14" s="111"/>
      <c r="G14" s="111"/>
      <c r="H14" s="111">
        <f t="shared" si="2"/>
        <v>5662845100</v>
      </c>
      <c r="I14" s="111">
        <v>1089502700</v>
      </c>
      <c r="J14" s="111">
        <v>70311000</v>
      </c>
      <c r="K14" s="111">
        <v>99393000</v>
      </c>
      <c r="L14" s="111"/>
      <c r="M14" s="111">
        <v>233785400</v>
      </c>
      <c r="N14" s="111">
        <v>4169853000</v>
      </c>
      <c r="O14" s="111">
        <v>707730000</v>
      </c>
      <c r="P14" s="111">
        <v>726287000</v>
      </c>
      <c r="Q14" s="111"/>
      <c r="R14" s="111">
        <v>533000000</v>
      </c>
      <c r="S14" s="112">
        <f t="shared" si="3"/>
        <v>154.14174225741931</v>
      </c>
    </row>
    <row r="15" spans="1:19" x14ac:dyDescent="0.3">
      <c r="A15" s="113">
        <v>4</v>
      </c>
      <c r="B15" s="114" t="s">
        <v>197</v>
      </c>
      <c r="C15" s="111">
        <v>4194200000</v>
      </c>
      <c r="D15" s="111">
        <f t="shared" si="0"/>
        <v>6066599000</v>
      </c>
      <c r="E15" s="111">
        <f t="shared" si="1"/>
        <v>0</v>
      </c>
      <c r="F15" s="111"/>
      <c r="G15" s="111"/>
      <c r="H15" s="111">
        <f t="shared" si="2"/>
        <v>4687812200</v>
      </c>
      <c r="I15" s="111">
        <v>801020700</v>
      </c>
      <c r="J15" s="111">
        <v>49536000</v>
      </c>
      <c r="K15" s="111">
        <v>47880000</v>
      </c>
      <c r="L15" s="111">
        <v>65500000</v>
      </c>
      <c r="M15" s="111">
        <v>164152200</v>
      </c>
      <c r="N15" s="111">
        <v>3559723300</v>
      </c>
      <c r="O15" s="111">
        <v>746217200</v>
      </c>
      <c r="P15" s="111">
        <v>132569600</v>
      </c>
      <c r="Q15" s="111"/>
      <c r="R15" s="111">
        <v>500000000</v>
      </c>
      <c r="S15" s="112">
        <f t="shared" si="3"/>
        <v>144.64257784559632</v>
      </c>
    </row>
    <row r="16" spans="1:19" x14ac:dyDescent="0.3">
      <c r="A16" s="113">
        <v>5</v>
      </c>
      <c r="B16" s="114" t="s">
        <v>198</v>
      </c>
      <c r="C16" s="111">
        <v>5294900000</v>
      </c>
      <c r="D16" s="111">
        <f t="shared" si="0"/>
        <v>6393163500</v>
      </c>
      <c r="E16" s="111">
        <f t="shared" si="1"/>
        <v>0</v>
      </c>
      <c r="F16" s="111"/>
      <c r="G16" s="111"/>
      <c r="H16" s="111">
        <f t="shared" si="2"/>
        <v>5886879500</v>
      </c>
      <c r="I16" s="111">
        <v>396193700</v>
      </c>
      <c r="J16" s="111">
        <v>65049600</v>
      </c>
      <c r="K16" s="111">
        <v>18890000</v>
      </c>
      <c r="L16" s="111"/>
      <c r="M16" s="111">
        <v>617549600</v>
      </c>
      <c r="N16" s="111">
        <v>4789196600</v>
      </c>
      <c r="O16" s="111">
        <v>117816000</v>
      </c>
      <c r="P16" s="111">
        <v>304119700</v>
      </c>
      <c r="Q16" s="111"/>
      <c r="R16" s="111">
        <v>84348300</v>
      </c>
      <c r="S16" s="112">
        <f t="shared" si="3"/>
        <v>120.74191202855577</v>
      </c>
    </row>
    <row r="17" spans="1:19" x14ac:dyDescent="0.3">
      <c r="A17" s="113">
        <v>6</v>
      </c>
      <c r="B17" s="114" t="s">
        <v>199</v>
      </c>
      <c r="C17" s="111">
        <v>5956600000</v>
      </c>
      <c r="D17" s="111">
        <f t="shared" si="0"/>
        <v>8905305953</v>
      </c>
      <c r="E17" s="111">
        <f t="shared" si="1"/>
        <v>0</v>
      </c>
      <c r="F17" s="111"/>
      <c r="G17" s="111"/>
      <c r="H17" s="111">
        <f t="shared" si="2"/>
        <v>7252871498</v>
      </c>
      <c r="I17" s="111">
        <v>868958204</v>
      </c>
      <c r="J17" s="111">
        <v>112950000</v>
      </c>
      <c r="K17" s="111">
        <v>42261000</v>
      </c>
      <c r="L17" s="111"/>
      <c r="M17" s="111">
        <v>618929300</v>
      </c>
      <c r="N17" s="111">
        <v>5609772994</v>
      </c>
      <c r="O17" s="111">
        <v>433000000</v>
      </c>
      <c r="P17" s="111">
        <v>280670000</v>
      </c>
      <c r="Q17" s="111"/>
      <c r="R17" s="111">
        <v>938764455</v>
      </c>
      <c r="S17" s="112">
        <f t="shared" si="3"/>
        <v>149.50317216197161</v>
      </c>
    </row>
    <row r="18" spans="1:19" x14ac:dyDescent="0.3">
      <c r="A18" s="113">
        <v>7</v>
      </c>
      <c r="B18" s="114" t="s">
        <v>200</v>
      </c>
      <c r="C18" s="111">
        <v>4767600000</v>
      </c>
      <c r="D18" s="111">
        <f t="shared" si="0"/>
        <v>7182072100</v>
      </c>
      <c r="E18" s="111">
        <f t="shared" si="1"/>
        <v>13300000</v>
      </c>
      <c r="F18" s="111"/>
      <c r="G18" s="111">
        <v>13300000</v>
      </c>
      <c r="H18" s="111">
        <f>SUM(I18:N18)</f>
        <v>6593310100</v>
      </c>
      <c r="I18" s="111">
        <v>819840100</v>
      </c>
      <c r="J18" s="111">
        <v>96615000</v>
      </c>
      <c r="K18" s="111">
        <v>73870300</v>
      </c>
      <c r="L18" s="111">
        <v>1291860000</v>
      </c>
      <c r="M18" s="111">
        <v>338900400</v>
      </c>
      <c r="N18" s="111">
        <f>3985524300-13300000</f>
        <v>3972224300</v>
      </c>
      <c r="O18" s="111">
        <v>56420000</v>
      </c>
      <c r="P18" s="111"/>
      <c r="Q18" s="111"/>
      <c r="R18" s="111">
        <v>519042000</v>
      </c>
      <c r="S18" s="112">
        <f t="shared" si="3"/>
        <v>150.64334465978689</v>
      </c>
    </row>
    <row r="19" spans="1:19" x14ac:dyDescent="0.3">
      <c r="A19" s="113">
        <v>8</v>
      </c>
      <c r="B19" s="114" t="s">
        <v>201</v>
      </c>
      <c r="C19" s="111">
        <v>4035200000.000001</v>
      </c>
      <c r="D19" s="111">
        <f t="shared" si="0"/>
        <v>5293535200</v>
      </c>
      <c r="E19" s="111">
        <f t="shared" si="1"/>
        <v>0</v>
      </c>
      <c r="F19" s="111"/>
      <c r="G19" s="111"/>
      <c r="H19" s="111">
        <f t="shared" si="2"/>
        <v>4889989200</v>
      </c>
      <c r="I19" s="111">
        <v>589609800</v>
      </c>
      <c r="J19" s="111">
        <v>51102000</v>
      </c>
      <c r="K19" s="111">
        <v>20000000</v>
      </c>
      <c r="L19" s="111"/>
      <c r="M19" s="111">
        <v>386579700</v>
      </c>
      <c r="N19" s="111">
        <v>3842697700</v>
      </c>
      <c r="O19" s="111">
        <v>206478000</v>
      </c>
      <c r="P19" s="111"/>
      <c r="Q19" s="111"/>
      <c r="R19" s="111">
        <v>197068000</v>
      </c>
      <c r="S19" s="112">
        <f t="shared" si="3"/>
        <v>131.18396114195082</v>
      </c>
    </row>
    <row r="20" spans="1:19" x14ac:dyDescent="0.3">
      <c r="A20" s="113">
        <v>9</v>
      </c>
      <c r="B20" s="114" t="s">
        <v>202</v>
      </c>
      <c r="C20" s="111">
        <v>4027700000.0000005</v>
      </c>
      <c r="D20" s="111">
        <f t="shared" si="0"/>
        <v>8637162600</v>
      </c>
      <c r="E20" s="111">
        <f t="shared" si="1"/>
        <v>0</v>
      </c>
      <c r="F20" s="111"/>
      <c r="G20" s="111"/>
      <c r="H20" s="111">
        <f t="shared" si="2"/>
        <v>8587930600</v>
      </c>
      <c r="I20" s="111">
        <v>529896100</v>
      </c>
      <c r="J20" s="111">
        <v>75570000</v>
      </c>
      <c r="K20" s="111"/>
      <c r="L20" s="111">
        <v>1805561000</v>
      </c>
      <c r="M20" s="111">
        <v>2595502200</v>
      </c>
      <c r="N20" s="111">
        <v>3581401300</v>
      </c>
      <c r="O20" s="111"/>
      <c r="P20" s="111"/>
      <c r="Q20" s="111"/>
      <c r="R20" s="111">
        <v>49232000</v>
      </c>
      <c r="S20" s="112">
        <f t="shared" si="3"/>
        <v>214.44404002284179</v>
      </c>
    </row>
    <row r="21" spans="1:19" x14ac:dyDescent="0.3">
      <c r="A21" s="113">
        <v>10</v>
      </c>
      <c r="B21" s="114" t="s">
        <v>203</v>
      </c>
      <c r="C21" s="111">
        <v>4950400000</v>
      </c>
      <c r="D21" s="111">
        <f t="shared" si="0"/>
        <v>12151623940</v>
      </c>
      <c r="E21" s="111">
        <f t="shared" si="1"/>
        <v>0</v>
      </c>
      <c r="F21" s="111"/>
      <c r="G21" s="111"/>
      <c r="H21" s="111">
        <f t="shared" si="2"/>
        <v>12131413940</v>
      </c>
      <c r="I21" s="111">
        <v>469557109</v>
      </c>
      <c r="J21" s="111">
        <v>105596000</v>
      </c>
      <c r="K21" s="111"/>
      <c r="L21" s="111">
        <v>6524371562</v>
      </c>
      <c r="M21" s="111">
        <v>882618750</v>
      </c>
      <c r="N21" s="111">
        <v>4149270519</v>
      </c>
      <c r="O21" s="111">
        <v>17780000</v>
      </c>
      <c r="P21" s="111"/>
      <c r="Q21" s="111"/>
      <c r="R21" s="111">
        <v>2430000</v>
      </c>
      <c r="S21" s="112">
        <f t="shared" si="3"/>
        <v>245.46751656431803</v>
      </c>
    </row>
    <row r="22" spans="1:19" x14ac:dyDescent="0.3">
      <c r="A22" s="113">
        <v>11</v>
      </c>
      <c r="B22" s="114" t="s">
        <v>204</v>
      </c>
      <c r="C22" s="111">
        <v>5133900000</v>
      </c>
      <c r="D22" s="111">
        <f t="shared" si="0"/>
        <v>8689463190</v>
      </c>
      <c r="E22" s="111">
        <f t="shared" si="1"/>
        <v>0</v>
      </c>
      <c r="F22" s="111"/>
      <c r="G22" s="111"/>
      <c r="H22" s="111">
        <f t="shared" si="2"/>
        <v>8480832190</v>
      </c>
      <c r="I22" s="111">
        <v>822762400</v>
      </c>
      <c r="J22" s="111">
        <v>114240000</v>
      </c>
      <c r="K22" s="111">
        <v>377580000</v>
      </c>
      <c r="L22" s="111">
        <v>1990434235</v>
      </c>
      <c r="M22" s="111">
        <v>683033000</v>
      </c>
      <c r="N22" s="111">
        <v>4492782555</v>
      </c>
      <c r="O22" s="111">
        <v>40110000</v>
      </c>
      <c r="P22" s="111"/>
      <c r="Q22" s="111"/>
      <c r="R22" s="111">
        <v>168521000</v>
      </c>
      <c r="S22" s="112">
        <f t="shared" si="3"/>
        <v>169.25657278092677</v>
      </c>
    </row>
    <row r="23" spans="1:19" x14ac:dyDescent="0.3">
      <c r="A23" s="113">
        <v>12</v>
      </c>
      <c r="B23" s="114" t="s">
        <v>205</v>
      </c>
      <c r="C23" s="111">
        <v>5112600000</v>
      </c>
      <c r="D23" s="111">
        <f t="shared" si="0"/>
        <v>8202588800</v>
      </c>
      <c r="E23" s="111">
        <f>SUM(F23:G23)</f>
        <v>0</v>
      </c>
      <c r="F23" s="111"/>
      <c r="G23" s="111"/>
      <c r="H23" s="111">
        <f>SUM(I23:N23)</f>
        <v>8151095800</v>
      </c>
      <c r="I23" s="111">
        <v>892200500</v>
      </c>
      <c r="J23" s="111">
        <v>117074600</v>
      </c>
      <c r="K23" s="111"/>
      <c r="L23" s="111">
        <v>1166090000</v>
      </c>
      <c r="M23" s="111">
        <v>1929672800</v>
      </c>
      <c r="N23" s="111">
        <v>4046057900</v>
      </c>
      <c r="O23" s="111"/>
      <c r="P23" s="111"/>
      <c r="Q23" s="111"/>
      <c r="R23" s="111">
        <v>51493000</v>
      </c>
      <c r="S23" s="112">
        <f t="shared" si="3"/>
        <v>160.43869655361266</v>
      </c>
    </row>
    <row r="24" spans="1:19" x14ac:dyDescent="0.3">
      <c r="A24" s="115" t="s">
        <v>206</v>
      </c>
      <c r="B24" s="115"/>
      <c r="C24" s="109">
        <f>SUM(C12:C23)</f>
        <v>57381000000</v>
      </c>
      <c r="D24" s="109">
        <f>SUM(D12:D23)</f>
        <v>90654809571</v>
      </c>
      <c r="E24" s="109">
        <f>SUM(E12:E23)</f>
        <v>13300000</v>
      </c>
      <c r="F24" s="109">
        <f t="shared" ref="F24:R24" si="4">SUM(F12:F23)</f>
        <v>0</v>
      </c>
      <c r="G24" s="109">
        <f t="shared" si="4"/>
        <v>13300000</v>
      </c>
      <c r="H24" s="109">
        <f t="shared" si="4"/>
        <v>81324371578</v>
      </c>
      <c r="I24" s="109">
        <f t="shared" si="4"/>
        <v>8486418063</v>
      </c>
      <c r="J24" s="109">
        <f t="shared" si="4"/>
        <v>959776100</v>
      </c>
      <c r="K24" s="109">
        <f t="shared" si="4"/>
        <v>699861300</v>
      </c>
      <c r="L24" s="109">
        <f t="shared" si="4"/>
        <v>12843816797</v>
      </c>
      <c r="M24" s="109">
        <f t="shared" si="4"/>
        <v>8860802850</v>
      </c>
      <c r="N24" s="109">
        <f t="shared" si="4"/>
        <v>49473696468</v>
      </c>
      <c r="O24" s="109">
        <f t="shared" si="4"/>
        <v>3472306800</v>
      </c>
      <c r="P24" s="109">
        <f t="shared" si="4"/>
        <v>2600853500</v>
      </c>
      <c r="Q24" s="109">
        <f t="shared" si="4"/>
        <v>0</v>
      </c>
      <c r="R24" s="109">
        <f t="shared" si="4"/>
        <v>3243977693</v>
      </c>
      <c r="S24" s="110">
        <f>D24/C24*100</f>
        <v>157.98750382705074</v>
      </c>
    </row>
  </sheetData>
  <mergeCells count="29">
    <mergeCell ref="A1:S1"/>
    <mergeCell ref="A24:B24"/>
    <mergeCell ref="F8:F10"/>
    <mergeCell ref="G8:G10"/>
    <mergeCell ref="I8:I10"/>
    <mergeCell ref="J8:J10"/>
    <mergeCell ref="H6:N6"/>
    <mergeCell ref="O6:O10"/>
    <mergeCell ref="P6:P10"/>
    <mergeCell ref="Q6:Q10"/>
    <mergeCell ref="M8:M10"/>
    <mergeCell ref="N8:N10"/>
    <mergeCell ref="K8:K10"/>
    <mergeCell ref="L8:L10"/>
    <mergeCell ref="A2:S2"/>
    <mergeCell ref="A3:S3"/>
    <mergeCell ref="H4:S4"/>
    <mergeCell ref="A5:A10"/>
    <mergeCell ref="B5:B10"/>
    <mergeCell ref="C5:C10"/>
    <mergeCell ref="D5:D10"/>
    <mergeCell ref="E5:R5"/>
    <mergeCell ref="S5:S10"/>
    <mergeCell ref="R6:R10"/>
    <mergeCell ref="E7:E10"/>
    <mergeCell ref="F7:G7"/>
    <mergeCell ref="H7:H10"/>
    <mergeCell ref="I7:N7"/>
    <mergeCell ref="E6:G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F21" sqref="F21"/>
    </sheetView>
  </sheetViews>
  <sheetFormatPr defaultRowHeight="14.4" x14ac:dyDescent="0.3"/>
  <cols>
    <col min="1" max="1" width="7" customWidth="1"/>
    <col min="2" max="2" width="21.33203125" customWidth="1"/>
    <col min="3" max="3" width="14.21875" customWidth="1"/>
    <col min="4" max="4" width="14.5546875" customWidth="1"/>
    <col min="6" max="6" width="9.5546875" customWidth="1"/>
    <col min="7" max="7" width="15" customWidth="1"/>
    <col min="8" max="8" width="16.109375" customWidth="1"/>
    <col min="9" max="9" width="16.33203125" customWidth="1"/>
    <col min="10" max="10" width="9.6640625" customWidth="1"/>
  </cols>
  <sheetData>
    <row r="1" spans="1:11" ht="17.399999999999999" x14ac:dyDescent="0.3">
      <c r="A1" s="74" t="s">
        <v>249</v>
      </c>
      <c r="B1" s="74"/>
      <c r="C1" s="74"/>
      <c r="D1" s="74"/>
      <c r="E1" s="74"/>
      <c r="F1" s="74"/>
      <c r="G1" s="74"/>
      <c r="H1" s="74"/>
      <c r="I1" s="74"/>
      <c r="J1" s="74"/>
      <c r="K1" s="74"/>
    </row>
    <row r="2" spans="1:11" ht="17.399999999999999" x14ac:dyDescent="0.3">
      <c r="A2" s="102" t="s">
        <v>207</v>
      </c>
      <c r="B2" s="103"/>
      <c r="C2" s="103"/>
      <c r="D2" s="103"/>
      <c r="E2" s="103"/>
      <c r="F2" s="103"/>
      <c r="G2" s="103"/>
      <c r="H2" s="103"/>
      <c r="I2" s="103"/>
      <c r="J2" s="103"/>
      <c r="K2" s="103"/>
    </row>
    <row r="3" spans="1:11" ht="16.8" x14ac:dyDescent="0.3">
      <c r="A3" s="104" t="s">
        <v>62</v>
      </c>
      <c r="B3" s="105"/>
      <c r="C3" s="105"/>
      <c r="D3" s="105"/>
      <c r="E3" s="105"/>
      <c r="F3" s="105"/>
      <c r="G3" s="105"/>
      <c r="H3" s="105"/>
      <c r="I3" s="105"/>
      <c r="J3" s="105"/>
      <c r="K3" s="105"/>
    </row>
    <row r="4" spans="1:11" ht="15.6" x14ac:dyDescent="0.3">
      <c r="A4" s="23"/>
      <c r="B4" s="24"/>
      <c r="C4" s="26"/>
      <c r="D4" s="27"/>
      <c r="E4" s="27"/>
      <c r="F4" s="27"/>
      <c r="G4" s="26"/>
      <c r="H4" s="106" t="s">
        <v>242</v>
      </c>
      <c r="I4" s="106"/>
      <c r="J4" s="106"/>
      <c r="K4" s="106"/>
    </row>
    <row r="5" spans="1:11" x14ac:dyDescent="0.3">
      <c r="A5" s="85" t="s">
        <v>0</v>
      </c>
      <c r="B5" s="84" t="s">
        <v>180</v>
      </c>
      <c r="C5" s="86" t="s">
        <v>159</v>
      </c>
      <c r="D5" s="86"/>
      <c r="E5" s="86"/>
      <c r="F5" s="86"/>
      <c r="G5" s="86" t="s">
        <v>181</v>
      </c>
      <c r="H5" s="86"/>
      <c r="I5" s="86"/>
      <c r="J5" s="86"/>
      <c r="K5" s="87" t="s">
        <v>208</v>
      </c>
    </row>
    <row r="6" spans="1:11" x14ac:dyDescent="0.3">
      <c r="A6" s="85"/>
      <c r="B6" s="84"/>
      <c r="C6" s="86" t="s">
        <v>172</v>
      </c>
      <c r="D6" s="86" t="s">
        <v>160</v>
      </c>
      <c r="E6" s="86"/>
      <c r="F6" s="86"/>
      <c r="G6" s="86" t="s">
        <v>172</v>
      </c>
      <c r="H6" s="86" t="s">
        <v>160</v>
      </c>
      <c r="I6" s="86"/>
      <c r="J6" s="86"/>
      <c r="K6" s="87"/>
    </row>
    <row r="7" spans="1:11" x14ac:dyDescent="0.3">
      <c r="A7" s="85"/>
      <c r="B7" s="84"/>
      <c r="C7" s="86"/>
      <c r="D7" s="87" t="s">
        <v>209</v>
      </c>
      <c r="E7" s="86" t="s">
        <v>210</v>
      </c>
      <c r="F7" s="86"/>
      <c r="G7" s="86"/>
      <c r="H7" s="87" t="s">
        <v>211</v>
      </c>
      <c r="I7" s="86" t="s">
        <v>210</v>
      </c>
      <c r="J7" s="86"/>
      <c r="K7" s="87"/>
    </row>
    <row r="8" spans="1:11" x14ac:dyDescent="0.3">
      <c r="A8" s="85"/>
      <c r="B8" s="84"/>
      <c r="C8" s="86"/>
      <c r="D8" s="86"/>
      <c r="E8" s="86" t="s">
        <v>172</v>
      </c>
      <c r="F8" s="87" t="s">
        <v>212</v>
      </c>
      <c r="G8" s="86"/>
      <c r="H8" s="86"/>
      <c r="I8" s="86" t="s">
        <v>172</v>
      </c>
      <c r="J8" s="87" t="s">
        <v>212</v>
      </c>
      <c r="K8" s="87"/>
    </row>
    <row r="9" spans="1:11" x14ac:dyDescent="0.3">
      <c r="A9" s="85"/>
      <c r="B9" s="84"/>
      <c r="C9" s="86"/>
      <c r="D9" s="86"/>
      <c r="E9" s="86"/>
      <c r="F9" s="87"/>
      <c r="G9" s="86"/>
      <c r="H9" s="86"/>
      <c r="I9" s="86"/>
      <c r="J9" s="87"/>
      <c r="K9" s="87"/>
    </row>
    <row r="10" spans="1:11" x14ac:dyDescent="0.3">
      <c r="A10" s="85"/>
      <c r="B10" s="84"/>
      <c r="C10" s="86"/>
      <c r="D10" s="86"/>
      <c r="E10" s="86"/>
      <c r="F10" s="87"/>
      <c r="G10" s="86"/>
      <c r="H10" s="86"/>
      <c r="I10" s="86"/>
      <c r="J10" s="87"/>
      <c r="K10" s="87"/>
    </row>
    <row r="11" spans="1:11" x14ac:dyDescent="0.3">
      <c r="A11" s="31" t="s">
        <v>7</v>
      </c>
      <c r="B11" s="32" t="s">
        <v>8</v>
      </c>
      <c r="C11" s="31">
        <v>1</v>
      </c>
      <c r="D11" s="31">
        <v>2</v>
      </c>
      <c r="E11" s="31">
        <v>3</v>
      </c>
      <c r="F11" s="31">
        <v>4</v>
      </c>
      <c r="G11" s="31">
        <v>5</v>
      </c>
      <c r="H11" s="31">
        <v>6</v>
      </c>
      <c r="I11" s="31">
        <v>7</v>
      </c>
      <c r="J11" s="31">
        <v>8</v>
      </c>
      <c r="K11" s="31">
        <v>9</v>
      </c>
    </row>
    <row r="12" spans="1:11" x14ac:dyDescent="0.3">
      <c r="A12" s="116">
        <v>1</v>
      </c>
      <c r="B12" s="117" t="s">
        <v>194</v>
      </c>
      <c r="C12" s="119">
        <f>SUM(D12:F12)</f>
        <v>1738000000</v>
      </c>
      <c r="D12" s="118">
        <v>1738000000</v>
      </c>
      <c r="E12" s="119"/>
      <c r="F12" s="119"/>
      <c r="G12" s="119">
        <v>2212364000</v>
      </c>
      <c r="H12" s="119">
        <v>1738000000</v>
      </c>
      <c r="I12" s="119">
        <f>G12-H12</f>
        <v>474364000</v>
      </c>
      <c r="J12" s="119"/>
      <c r="K12" s="120">
        <f>G12/C12*100</f>
        <v>127.29367088607594</v>
      </c>
    </row>
    <row r="13" spans="1:11" x14ac:dyDescent="0.3">
      <c r="A13" s="116">
        <v>2</v>
      </c>
      <c r="B13" s="117" t="s">
        <v>195</v>
      </c>
      <c r="C13" s="119">
        <f t="shared" ref="C13:C23" si="0">SUM(D13:F13)</f>
        <v>1859000000</v>
      </c>
      <c r="D13" s="118">
        <v>1859000000</v>
      </c>
      <c r="E13" s="119"/>
      <c r="F13" s="119"/>
      <c r="G13" s="119">
        <v>2379801000</v>
      </c>
      <c r="H13" s="119">
        <v>1859000000</v>
      </c>
      <c r="I13" s="119">
        <f t="shared" ref="I13:I23" si="1">G13-H13</f>
        <v>520801000</v>
      </c>
      <c r="J13" s="119"/>
      <c r="K13" s="120">
        <f t="shared" ref="K13:K23" si="2">G13/C13*100</f>
        <v>128.0151156535772</v>
      </c>
    </row>
    <row r="14" spans="1:11" x14ac:dyDescent="0.3">
      <c r="A14" s="116">
        <v>3</v>
      </c>
      <c r="B14" s="117" t="s">
        <v>196</v>
      </c>
      <c r="C14" s="119">
        <f t="shared" si="0"/>
        <v>2382900000.0000005</v>
      </c>
      <c r="D14" s="118">
        <v>2382900000.0000005</v>
      </c>
      <c r="E14" s="119"/>
      <c r="F14" s="119"/>
      <c r="G14" s="119">
        <v>2934692000</v>
      </c>
      <c r="H14" s="119">
        <v>2365100000</v>
      </c>
      <c r="I14" s="119">
        <f t="shared" si="1"/>
        <v>569592000</v>
      </c>
      <c r="J14" s="119"/>
      <c r="K14" s="120">
        <f t="shared" si="2"/>
        <v>123.15632212849887</v>
      </c>
    </row>
    <row r="15" spans="1:11" x14ac:dyDescent="0.3">
      <c r="A15" s="116">
        <v>4</v>
      </c>
      <c r="B15" s="117" t="s">
        <v>197</v>
      </c>
      <c r="C15" s="119">
        <f t="shared" si="0"/>
        <v>2434200000</v>
      </c>
      <c r="D15" s="118">
        <v>2434200000</v>
      </c>
      <c r="E15" s="119"/>
      <c r="F15" s="119"/>
      <c r="G15" s="119">
        <v>2896881000</v>
      </c>
      <c r="H15" s="119">
        <v>2433000000</v>
      </c>
      <c r="I15" s="119">
        <f t="shared" si="1"/>
        <v>463881000</v>
      </c>
      <c r="J15" s="119"/>
      <c r="K15" s="120">
        <f t="shared" si="2"/>
        <v>119.00751787034756</v>
      </c>
    </row>
    <row r="16" spans="1:11" x14ac:dyDescent="0.3">
      <c r="A16" s="116">
        <v>5</v>
      </c>
      <c r="B16" s="117" t="s">
        <v>198</v>
      </c>
      <c r="C16" s="119">
        <f t="shared" si="0"/>
        <v>4450900000</v>
      </c>
      <c r="D16" s="118">
        <v>4450900000</v>
      </c>
      <c r="E16" s="119"/>
      <c r="F16" s="119"/>
      <c r="G16" s="119">
        <v>5606718000</v>
      </c>
      <c r="H16" s="119">
        <v>4436800000</v>
      </c>
      <c r="I16" s="119">
        <f t="shared" si="1"/>
        <v>1169918000</v>
      </c>
      <c r="J16" s="119"/>
      <c r="K16" s="120">
        <f t="shared" si="2"/>
        <v>125.96818620953066</v>
      </c>
    </row>
    <row r="17" spans="1:11" x14ac:dyDescent="0.3">
      <c r="A17" s="116">
        <v>6</v>
      </c>
      <c r="B17" s="117" t="s">
        <v>199</v>
      </c>
      <c r="C17" s="119">
        <f t="shared" si="0"/>
        <v>4392600000</v>
      </c>
      <c r="D17" s="118">
        <v>4392600000</v>
      </c>
      <c r="E17" s="119"/>
      <c r="F17" s="119"/>
      <c r="G17" s="119">
        <v>5063971000</v>
      </c>
      <c r="H17" s="119">
        <v>4392600000</v>
      </c>
      <c r="I17" s="119">
        <f t="shared" si="1"/>
        <v>671371000</v>
      </c>
      <c r="J17" s="119"/>
      <c r="K17" s="120">
        <f t="shared" si="2"/>
        <v>115.28413695761053</v>
      </c>
    </row>
    <row r="18" spans="1:11" x14ac:dyDescent="0.3">
      <c r="A18" s="116">
        <v>7</v>
      </c>
      <c r="B18" s="117" t="s">
        <v>200</v>
      </c>
      <c r="C18" s="119">
        <f t="shared" si="0"/>
        <v>4614200000</v>
      </c>
      <c r="D18" s="118">
        <v>4614200000</v>
      </c>
      <c r="E18" s="119"/>
      <c r="F18" s="119"/>
      <c r="G18" s="119">
        <v>6477940000</v>
      </c>
      <c r="H18" s="119">
        <v>4614050000</v>
      </c>
      <c r="I18" s="119">
        <f t="shared" si="1"/>
        <v>1863890000</v>
      </c>
      <c r="J18" s="119"/>
      <c r="K18" s="120">
        <f t="shared" si="2"/>
        <v>140.39140045945126</v>
      </c>
    </row>
    <row r="19" spans="1:11" x14ac:dyDescent="0.3">
      <c r="A19" s="116">
        <v>8</v>
      </c>
      <c r="B19" s="117" t="s">
        <v>201</v>
      </c>
      <c r="C19" s="119">
        <f t="shared" si="0"/>
        <v>3674700000.000001</v>
      </c>
      <c r="D19" s="118">
        <v>3674700000.000001</v>
      </c>
      <c r="E19" s="119"/>
      <c r="F19" s="119"/>
      <c r="G19" s="119">
        <v>4212984000</v>
      </c>
      <c r="H19" s="119">
        <v>3674700000</v>
      </c>
      <c r="I19" s="119">
        <f t="shared" si="1"/>
        <v>538284000</v>
      </c>
      <c r="J19" s="119"/>
      <c r="K19" s="120">
        <f t="shared" si="2"/>
        <v>114.64837945954768</v>
      </c>
    </row>
    <row r="20" spans="1:11" x14ac:dyDescent="0.3">
      <c r="A20" s="116">
        <v>9</v>
      </c>
      <c r="B20" s="117" t="s">
        <v>202</v>
      </c>
      <c r="C20" s="119">
        <f t="shared" si="0"/>
        <v>3948300000</v>
      </c>
      <c r="D20" s="118">
        <v>3948300000</v>
      </c>
      <c r="E20" s="119"/>
      <c r="F20" s="119"/>
      <c r="G20" s="119">
        <v>8538297200</v>
      </c>
      <c r="H20" s="119">
        <v>3945700000</v>
      </c>
      <c r="I20" s="119">
        <f t="shared" si="1"/>
        <v>4592597200</v>
      </c>
      <c r="J20" s="119"/>
      <c r="K20" s="120">
        <f t="shared" si="2"/>
        <v>216.25249347820582</v>
      </c>
    </row>
    <row r="21" spans="1:11" x14ac:dyDescent="0.3">
      <c r="A21" s="116">
        <v>10</v>
      </c>
      <c r="B21" s="117" t="s">
        <v>203</v>
      </c>
      <c r="C21" s="119">
        <f t="shared" si="0"/>
        <v>4889400000</v>
      </c>
      <c r="D21" s="118">
        <v>4889400000</v>
      </c>
      <c r="E21" s="119"/>
      <c r="F21" s="119"/>
      <c r="G21" s="119">
        <v>12184384000</v>
      </c>
      <c r="H21" s="119">
        <v>4889400000</v>
      </c>
      <c r="I21" s="119">
        <f t="shared" si="1"/>
        <v>7294984000</v>
      </c>
      <c r="J21" s="119"/>
      <c r="K21" s="120">
        <f t="shared" si="2"/>
        <v>249.19998363807417</v>
      </c>
    </row>
    <row r="22" spans="1:11" x14ac:dyDescent="0.3">
      <c r="A22" s="116">
        <v>11</v>
      </c>
      <c r="B22" s="117" t="s">
        <v>204</v>
      </c>
      <c r="C22" s="119">
        <f t="shared" si="0"/>
        <v>5051400000</v>
      </c>
      <c r="D22" s="118">
        <v>5051400000</v>
      </c>
      <c r="E22" s="119"/>
      <c r="F22" s="119"/>
      <c r="G22" s="119">
        <v>8561634000</v>
      </c>
      <c r="H22" s="119">
        <v>5051400000</v>
      </c>
      <c r="I22" s="119">
        <f t="shared" si="1"/>
        <v>3510234000</v>
      </c>
      <c r="J22" s="119"/>
      <c r="K22" s="120">
        <f t="shared" si="2"/>
        <v>169.49031951538188</v>
      </c>
    </row>
    <row r="23" spans="1:11" x14ac:dyDescent="0.3">
      <c r="A23" s="116">
        <v>12</v>
      </c>
      <c r="B23" s="117" t="s">
        <v>205</v>
      </c>
      <c r="C23" s="119">
        <f t="shared" si="0"/>
        <v>5029600000</v>
      </c>
      <c r="D23" s="118">
        <v>5029600000</v>
      </c>
      <c r="E23" s="119"/>
      <c r="F23" s="119"/>
      <c r="G23" s="119">
        <v>7958473800</v>
      </c>
      <c r="H23" s="119">
        <v>5029600000</v>
      </c>
      <c r="I23" s="119">
        <f t="shared" si="1"/>
        <v>2928873800</v>
      </c>
      <c r="J23" s="119"/>
      <c r="K23" s="120">
        <f t="shared" si="2"/>
        <v>158.23273818991569</v>
      </c>
    </row>
    <row r="24" spans="1:11" x14ac:dyDescent="0.3">
      <c r="A24" s="85" t="s">
        <v>206</v>
      </c>
      <c r="B24" s="85"/>
      <c r="C24" s="33">
        <f>SUM(C12:C23)</f>
        <v>44465200000</v>
      </c>
      <c r="D24" s="33">
        <f t="shared" ref="D24:J24" si="3">SUM(D12:D23)</f>
        <v>44465200000</v>
      </c>
      <c r="E24" s="33">
        <f t="shared" si="3"/>
        <v>0</v>
      </c>
      <c r="F24" s="33">
        <f t="shared" si="3"/>
        <v>0</v>
      </c>
      <c r="G24" s="33">
        <f t="shared" si="3"/>
        <v>69028140000</v>
      </c>
      <c r="H24" s="33">
        <f t="shared" si="3"/>
        <v>44429350000</v>
      </c>
      <c r="I24" s="33">
        <f t="shared" si="3"/>
        <v>24598790000</v>
      </c>
      <c r="J24" s="33">
        <f t="shared" si="3"/>
        <v>0</v>
      </c>
      <c r="K24" s="34">
        <f>G24/C24*100</f>
        <v>155.24081753820965</v>
      </c>
    </row>
  </sheetData>
  <mergeCells count="22">
    <mergeCell ref="A1:K1"/>
    <mergeCell ref="A24:B24"/>
    <mergeCell ref="D6:F6"/>
    <mergeCell ref="G6:G10"/>
    <mergeCell ref="H6:J6"/>
    <mergeCell ref="D7:D10"/>
    <mergeCell ref="E7:F7"/>
    <mergeCell ref="H7:H10"/>
    <mergeCell ref="I7:J7"/>
    <mergeCell ref="E8:E10"/>
    <mergeCell ref="F8:F10"/>
    <mergeCell ref="I8:I10"/>
    <mergeCell ref="A2:K2"/>
    <mergeCell ref="A3:K3"/>
    <mergeCell ref="H4:K4"/>
    <mergeCell ref="A5:A10"/>
    <mergeCell ref="B5:B10"/>
    <mergeCell ref="C5:F5"/>
    <mergeCell ref="G5:J5"/>
    <mergeCell ref="K5:K10"/>
    <mergeCell ref="C6:C10"/>
    <mergeCell ref="J8:J1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tabSelected="1" workbookViewId="0">
      <selection activeCell="D15" sqref="D15"/>
    </sheetView>
  </sheetViews>
  <sheetFormatPr defaultRowHeight="14.4" x14ac:dyDescent="0.3"/>
  <cols>
    <col min="1" max="1" width="5" customWidth="1"/>
    <col min="2" max="2" width="40.21875" customWidth="1"/>
    <col min="3" max="3" width="13" customWidth="1"/>
    <col min="4" max="4" width="13.44140625" customWidth="1"/>
    <col min="5" max="5" width="13.33203125" customWidth="1"/>
    <col min="6" max="6" width="12.5546875" customWidth="1"/>
    <col min="7" max="7" width="10.109375" bestFit="1" customWidth="1"/>
    <col min="8" max="8" width="9" bestFit="1" customWidth="1"/>
    <col min="9" max="9" width="10.109375" bestFit="1" customWidth="1"/>
    <col min="10" max="10" width="12.88671875" customWidth="1"/>
    <col min="11" max="13" width="11.109375" bestFit="1" customWidth="1"/>
    <col min="14" max="14" width="10.109375" bestFit="1" customWidth="1"/>
    <col min="15" max="15" width="9" bestFit="1" customWidth="1"/>
    <col min="16" max="16" width="10.109375" bestFit="1" customWidth="1"/>
  </cols>
  <sheetData>
    <row r="1" spans="1:16" ht="17.399999999999999" x14ac:dyDescent="0.3">
      <c r="A1" s="74" t="s">
        <v>250</v>
      </c>
      <c r="B1" s="74"/>
      <c r="C1" s="74"/>
      <c r="D1" s="74"/>
      <c r="E1" s="74"/>
      <c r="F1" s="74"/>
      <c r="G1" s="74"/>
      <c r="H1" s="74"/>
      <c r="I1" s="74"/>
      <c r="J1" s="74"/>
      <c r="K1" s="74"/>
      <c r="L1" s="74"/>
      <c r="M1" s="74"/>
      <c r="N1" s="74"/>
      <c r="O1" s="74"/>
      <c r="P1" s="74"/>
    </row>
    <row r="2" spans="1:16" ht="17.399999999999999" x14ac:dyDescent="0.3">
      <c r="A2" s="103" t="s">
        <v>213</v>
      </c>
      <c r="B2" s="103"/>
      <c r="C2" s="103"/>
      <c r="D2" s="103"/>
      <c r="E2" s="103"/>
      <c r="F2" s="103"/>
      <c r="G2" s="103"/>
      <c r="H2" s="103"/>
      <c r="I2" s="103"/>
      <c r="J2" s="103"/>
      <c r="K2" s="103"/>
      <c r="L2" s="103"/>
      <c r="M2" s="103"/>
      <c r="N2" s="103"/>
      <c r="O2" s="103"/>
      <c r="P2" s="103"/>
    </row>
    <row r="3" spans="1:16" ht="16.8" x14ac:dyDescent="0.3">
      <c r="A3" s="105" t="s">
        <v>231</v>
      </c>
      <c r="B3" s="105"/>
      <c r="C3" s="105"/>
      <c r="D3" s="105"/>
      <c r="E3" s="105"/>
      <c r="F3" s="105"/>
      <c r="G3" s="105"/>
      <c r="H3" s="105"/>
      <c r="I3" s="105"/>
      <c r="J3" s="105"/>
      <c r="K3" s="105"/>
      <c r="L3" s="105"/>
      <c r="M3" s="105"/>
      <c r="N3" s="105"/>
      <c r="O3" s="105"/>
      <c r="P3" s="105"/>
    </row>
    <row r="4" spans="1:16" ht="15.6" x14ac:dyDescent="0.3">
      <c r="A4" s="35"/>
      <c r="B4" s="36"/>
      <c r="C4" s="37"/>
      <c r="D4" s="37"/>
      <c r="E4" s="37"/>
      <c r="F4" s="37"/>
      <c r="G4" s="37"/>
      <c r="H4" s="37"/>
      <c r="I4" s="37"/>
      <c r="J4" s="37"/>
      <c r="K4" s="37"/>
      <c r="L4" s="37"/>
      <c r="M4" s="37"/>
      <c r="N4" s="121" t="s">
        <v>242</v>
      </c>
      <c r="O4" s="121"/>
      <c r="P4" s="121"/>
    </row>
    <row r="5" spans="1:16" x14ac:dyDescent="0.3">
      <c r="A5" s="89" t="s">
        <v>0</v>
      </c>
      <c r="B5" s="89" t="s">
        <v>214</v>
      </c>
      <c r="C5" s="88" t="s">
        <v>245</v>
      </c>
      <c r="D5" s="88" t="s">
        <v>215</v>
      </c>
      <c r="E5" s="88"/>
      <c r="F5" s="88"/>
      <c r="G5" s="88"/>
      <c r="H5" s="88"/>
      <c r="I5" s="88"/>
      <c r="J5" s="88" t="s">
        <v>181</v>
      </c>
      <c r="K5" s="88" t="s">
        <v>215</v>
      </c>
      <c r="L5" s="88"/>
      <c r="M5" s="88"/>
      <c r="N5" s="88"/>
      <c r="O5" s="88"/>
      <c r="P5" s="88"/>
    </row>
    <row r="6" spans="1:16" x14ac:dyDescent="0.3">
      <c r="A6" s="89"/>
      <c r="B6" s="89"/>
      <c r="C6" s="88"/>
      <c r="D6" s="88" t="s">
        <v>216</v>
      </c>
      <c r="E6" s="88"/>
      <c r="F6" s="88"/>
      <c r="G6" s="88" t="s">
        <v>217</v>
      </c>
      <c r="H6" s="88"/>
      <c r="I6" s="88"/>
      <c r="J6" s="88"/>
      <c r="K6" s="88" t="s">
        <v>216</v>
      </c>
      <c r="L6" s="88"/>
      <c r="M6" s="88"/>
      <c r="N6" s="88" t="s">
        <v>217</v>
      </c>
      <c r="O6" s="88"/>
      <c r="P6" s="88"/>
    </row>
    <row r="7" spans="1:16" ht="26.4" x14ac:dyDescent="0.3">
      <c r="A7" s="89"/>
      <c r="B7" s="89"/>
      <c r="C7" s="88"/>
      <c r="D7" s="39" t="s">
        <v>172</v>
      </c>
      <c r="E7" s="39" t="s">
        <v>218</v>
      </c>
      <c r="F7" s="39" t="s">
        <v>219</v>
      </c>
      <c r="G7" s="39" t="s">
        <v>172</v>
      </c>
      <c r="H7" s="39" t="s">
        <v>251</v>
      </c>
      <c r="I7" s="39" t="s">
        <v>219</v>
      </c>
      <c r="J7" s="88"/>
      <c r="K7" s="39" t="s">
        <v>172</v>
      </c>
      <c r="L7" s="39" t="s">
        <v>218</v>
      </c>
      <c r="M7" s="39" t="s">
        <v>219</v>
      </c>
      <c r="N7" s="39" t="s">
        <v>172</v>
      </c>
      <c r="O7" s="39" t="s">
        <v>251</v>
      </c>
      <c r="P7" s="39" t="s">
        <v>219</v>
      </c>
    </row>
    <row r="8" spans="1:16" x14ac:dyDescent="0.3">
      <c r="A8" s="38"/>
      <c r="B8" s="38" t="s">
        <v>220</v>
      </c>
      <c r="C8" s="95">
        <f>C9+C12+C15+C18+C20</f>
        <v>3334780000</v>
      </c>
      <c r="D8" s="95">
        <f t="shared" ref="D8:P8" si="0">D9+D12+D15+D18+D20</f>
        <v>3321480000</v>
      </c>
      <c r="E8" s="95">
        <f t="shared" si="0"/>
        <v>2522231000</v>
      </c>
      <c r="F8" s="95">
        <f t="shared" si="0"/>
        <v>799249000</v>
      </c>
      <c r="G8" s="95">
        <f t="shared" si="0"/>
        <v>13300000</v>
      </c>
      <c r="H8" s="95">
        <f t="shared" si="0"/>
        <v>0</v>
      </c>
      <c r="I8" s="95">
        <f t="shared" si="0"/>
        <v>13300000</v>
      </c>
      <c r="J8" s="95">
        <f t="shared" si="0"/>
        <v>925882000</v>
      </c>
      <c r="K8" s="95">
        <f t="shared" si="0"/>
        <v>912582000</v>
      </c>
      <c r="L8" s="95">
        <f t="shared" si="0"/>
        <v>298331000</v>
      </c>
      <c r="M8" s="95">
        <f t="shared" si="0"/>
        <v>614251000</v>
      </c>
      <c r="N8" s="95">
        <f t="shared" si="0"/>
        <v>13300000</v>
      </c>
      <c r="O8" s="95">
        <f t="shared" si="0"/>
        <v>0</v>
      </c>
      <c r="P8" s="95">
        <f t="shared" si="0"/>
        <v>13300000</v>
      </c>
    </row>
    <row r="9" spans="1:16" ht="28.2" customHeight="1" x14ac:dyDescent="0.3">
      <c r="A9" s="122">
        <v>1</v>
      </c>
      <c r="B9" s="123" t="s">
        <v>221</v>
      </c>
      <c r="C9" s="109">
        <f t="shared" ref="C9:P9" si="1">SUM(C10:C11)</f>
        <v>713431000</v>
      </c>
      <c r="D9" s="109">
        <f t="shared" si="1"/>
        <v>713431000</v>
      </c>
      <c r="E9" s="109">
        <f t="shared" si="1"/>
        <v>526431000</v>
      </c>
      <c r="F9" s="109">
        <f t="shared" si="1"/>
        <v>187000000</v>
      </c>
      <c r="G9" s="109">
        <f t="shared" si="1"/>
        <v>0</v>
      </c>
      <c r="H9" s="109">
        <f t="shared" si="1"/>
        <v>0</v>
      </c>
      <c r="I9" s="109">
        <f t="shared" si="1"/>
        <v>0</v>
      </c>
      <c r="J9" s="109">
        <f t="shared" si="1"/>
        <v>177358000</v>
      </c>
      <c r="K9" s="109">
        <f t="shared" si="1"/>
        <v>177358000</v>
      </c>
      <c r="L9" s="109">
        <f t="shared" si="1"/>
        <v>76431000</v>
      </c>
      <c r="M9" s="109">
        <f t="shared" si="1"/>
        <v>100927000</v>
      </c>
      <c r="N9" s="109">
        <f t="shared" si="1"/>
        <v>0</v>
      </c>
      <c r="O9" s="109">
        <f t="shared" si="1"/>
        <v>0</v>
      </c>
      <c r="P9" s="109">
        <f t="shared" si="1"/>
        <v>0</v>
      </c>
    </row>
    <row r="10" spans="1:16" x14ac:dyDescent="0.3">
      <c r="A10" s="113" t="s">
        <v>14</v>
      </c>
      <c r="B10" s="124" t="s">
        <v>218</v>
      </c>
      <c r="C10" s="111">
        <f>D10+G10</f>
        <v>526431000</v>
      </c>
      <c r="D10" s="111">
        <f>SUM(E10:F10)</f>
        <v>526431000</v>
      </c>
      <c r="E10" s="111">
        <v>526431000</v>
      </c>
      <c r="F10" s="111"/>
      <c r="G10" s="111">
        <f>SUM(H10:I10)</f>
        <v>0</v>
      </c>
      <c r="H10" s="111"/>
      <c r="I10" s="111"/>
      <c r="J10" s="111">
        <f>K10+N10</f>
        <v>76431000</v>
      </c>
      <c r="K10" s="111">
        <f>SUM(L10:M10)</f>
        <v>76431000</v>
      </c>
      <c r="L10" s="111">
        <v>76431000</v>
      </c>
      <c r="M10" s="111"/>
      <c r="N10" s="111">
        <f>SUM(O10:P10)</f>
        <v>0</v>
      </c>
      <c r="O10" s="111"/>
      <c r="P10" s="111"/>
    </row>
    <row r="11" spans="1:16" x14ac:dyDescent="0.3">
      <c r="A11" s="113" t="s">
        <v>14</v>
      </c>
      <c r="B11" s="124" t="s">
        <v>219</v>
      </c>
      <c r="C11" s="111">
        <f>D11+G11</f>
        <v>187000000</v>
      </c>
      <c r="D11" s="111">
        <f>SUM(E11:F11)</f>
        <v>187000000</v>
      </c>
      <c r="E11" s="111"/>
      <c r="F11" s="111">
        <v>187000000</v>
      </c>
      <c r="G11" s="111">
        <f>SUM(H11:I11)</f>
        <v>0</v>
      </c>
      <c r="H11" s="111"/>
      <c r="I11" s="111"/>
      <c r="J11" s="111">
        <f>K11+N11</f>
        <v>100927000</v>
      </c>
      <c r="K11" s="111">
        <f>SUM(L11:M11)</f>
        <v>100927000</v>
      </c>
      <c r="L11" s="111"/>
      <c r="M11" s="111">
        <v>100927000</v>
      </c>
      <c r="N11" s="111">
        <f>SUM(O11:P11)</f>
        <v>0</v>
      </c>
      <c r="O11" s="111"/>
      <c r="P11" s="111"/>
    </row>
    <row r="12" spans="1:16" ht="20.399999999999999" customHeight="1" x14ac:dyDescent="0.3">
      <c r="A12" s="122">
        <v>2</v>
      </c>
      <c r="B12" s="123" t="s">
        <v>222</v>
      </c>
      <c r="C12" s="109">
        <f t="shared" ref="C12:P12" si="2">SUM(C13:C14)</f>
        <v>89749000</v>
      </c>
      <c r="D12" s="109">
        <f t="shared" si="2"/>
        <v>89749000</v>
      </c>
      <c r="E12" s="109">
        <f t="shared" si="2"/>
        <v>0</v>
      </c>
      <c r="F12" s="109">
        <f t="shared" si="2"/>
        <v>89749000</v>
      </c>
      <c r="G12" s="109">
        <f t="shared" si="2"/>
        <v>0</v>
      </c>
      <c r="H12" s="109">
        <f t="shared" si="2"/>
        <v>0</v>
      </c>
      <c r="I12" s="109">
        <f t="shared" si="2"/>
        <v>0</v>
      </c>
      <c r="J12" s="109">
        <f t="shared" si="2"/>
        <v>0</v>
      </c>
      <c r="K12" s="109">
        <f t="shared" si="2"/>
        <v>0</v>
      </c>
      <c r="L12" s="109">
        <f t="shared" si="2"/>
        <v>0</v>
      </c>
      <c r="M12" s="109">
        <f t="shared" si="2"/>
        <v>0</v>
      </c>
      <c r="N12" s="109">
        <f t="shared" si="2"/>
        <v>0</v>
      </c>
      <c r="O12" s="109">
        <f t="shared" si="2"/>
        <v>0</v>
      </c>
      <c r="P12" s="109">
        <f t="shared" si="2"/>
        <v>0</v>
      </c>
    </row>
    <row r="13" spans="1:16" ht="26.4" x14ac:dyDescent="0.3">
      <c r="A13" s="113" t="s">
        <v>14</v>
      </c>
      <c r="B13" s="124" t="s">
        <v>223</v>
      </c>
      <c r="C13" s="111">
        <f>D13+G13</f>
        <v>80474000</v>
      </c>
      <c r="D13" s="111">
        <f>SUM(E13:F13)</f>
        <v>80474000</v>
      </c>
      <c r="E13" s="111"/>
      <c r="F13" s="111">
        <v>80474000</v>
      </c>
      <c r="G13" s="111">
        <f>SUM(H13:I13)</f>
        <v>0</v>
      </c>
      <c r="H13" s="111"/>
      <c r="I13" s="111"/>
      <c r="J13" s="111">
        <f>K13+N13</f>
        <v>0</v>
      </c>
      <c r="K13" s="111">
        <f>SUM(L13:M13)</f>
        <v>0</v>
      </c>
      <c r="L13" s="111"/>
      <c r="M13" s="111"/>
      <c r="N13" s="111">
        <f>SUM(O13:P13)</f>
        <v>0</v>
      </c>
      <c r="O13" s="111"/>
      <c r="P13" s="111"/>
    </row>
    <row r="14" spans="1:16" ht="55.8" customHeight="1" x14ac:dyDescent="0.3">
      <c r="A14" s="113" t="s">
        <v>14</v>
      </c>
      <c r="B14" s="124" t="s">
        <v>224</v>
      </c>
      <c r="C14" s="111">
        <f>D14+G14</f>
        <v>9275000</v>
      </c>
      <c r="D14" s="111">
        <f>SUM(E14:F14)</f>
        <v>9275000</v>
      </c>
      <c r="E14" s="111"/>
      <c r="F14" s="111">
        <v>9275000</v>
      </c>
      <c r="G14" s="111">
        <f>SUM(H14:I14)</f>
        <v>0</v>
      </c>
      <c r="H14" s="111"/>
      <c r="I14" s="111"/>
      <c r="J14" s="111">
        <f>K14+N14</f>
        <v>0</v>
      </c>
      <c r="K14" s="111">
        <f>SUM(L14:M14)</f>
        <v>0</v>
      </c>
      <c r="L14" s="111"/>
      <c r="M14" s="111"/>
      <c r="N14" s="111">
        <f>SUM(O14:P14)</f>
        <v>0</v>
      </c>
      <c r="O14" s="111"/>
      <c r="P14" s="111"/>
    </row>
    <row r="15" spans="1:16" ht="16.8" customHeight="1" x14ac:dyDescent="0.3">
      <c r="A15" s="122">
        <v>3</v>
      </c>
      <c r="B15" s="125" t="s">
        <v>225</v>
      </c>
      <c r="C15" s="109">
        <f>SUM(C16:C17)</f>
        <v>2508800000</v>
      </c>
      <c r="D15" s="109">
        <f t="shared" ref="D15:P15" si="3">SUM(D16:D17)</f>
        <v>2508800000</v>
      </c>
      <c r="E15" s="109">
        <f t="shared" si="3"/>
        <v>1995800000</v>
      </c>
      <c r="F15" s="109">
        <f>SUM(F16:F17)</f>
        <v>513000000</v>
      </c>
      <c r="G15" s="109">
        <f t="shared" si="3"/>
        <v>0</v>
      </c>
      <c r="H15" s="109">
        <f t="shared" si="3"/>
        <v>0</v>
      </c>
      <c r="I15" s="109">
        <f t="shared" si="3"/>
        <v>0</v>
      </c>
      <c r="J15" s="109">
        <f t="shared" si="3"/>
        <v>725724000</v>
      </c>
      <c r="K15" s="109">
        <f t="shared" si="3"/>
        <v>725724000</v>
      </c>
      <c r="L15" s="109">
        <f t="shared" si="3"/>
        <v>221900000</v>
      </c>
      <c r="M15" s="109">
        <f t="shared" si="3"/>
        <v>503824000</v>
      </c>
      <c r="N15" s="109">
        <f t="shared" si="3"/>
        <v>0</v>
      </c>
      <c r="O15" s="109">
        <f t="shared" si="3"/>
        <v>0</v>
      </c>
      <c r="P15" s="109">
        <f t="shared" si="3"/>
        <v>0</v>
      </c>
    </row>
    <row r="16" spans="1:16" ht="16.8" customHeight="1" x14ac:dyDescent="0.3">
      <c r="A16" s="113" t="s">
        <v>14</v>
      </c>
      <c r="B16" s="126" t="s">
        <v>218</v>
      </c>
      <c r="C16" s="111">
        <f>D16+G16</f>
        <v>1995800000</v>
      </c>
      <c r="D16" s="111">
        <f>SUM(E16:F16)</f>
        <v>1995800000</v>
      </c>
      <c r="E16" s="111">
        <v>1995800000</v>
      </c>
      <c r="F16" s="111"/>
      <c r="G16" s="111">
        <f>SUM(H16:I16)</f>
        <v>0</v>
      </c>
      <c r="H16" s="111"/>
      <c r="I16" s="111"/>
      <c r="J16" s="111">
        <f>K16+N16</f>
        <v>221900000</v>
      </c>
      <c r="K16" s="111">
        <f>SUM(L16:M16)</f>
        <v>221900000</v>
      </c>
      <c r="L16" s="111">
        <v>221900000</v>
      </c>
      <c r="M16" s="111"/>
      <c r="N16" s="111">
        <f>SUM(O16:P16)</f>
        <v>0</v>
      </c>
      <c r="O16" s="111"/>
      <c r="P16" s="111"/>
    </row>
    <row r="17" spans="1:16" ht="17.399999999999999" customHeight="1" x14ac:dyDescent="0.3">
      <c r="A17" s="113" t="s">
        <v>14</v>
      </c>
      <c r="B17" s="124" t="s">
        <v>219</v>
      </c>
      <c r="C17" s="111">
        <f>D17+G17</f>
        <v>513000000</v>
      </c>
      <c r="D17" s="111">
        <f>SUM(E17:F17)</f>
        <v>513000000</v>
      </c>
      <c r="E17" s="111"/>
      <c r="F17" s="111">
        <v>513000000</v>
      </c>
      <c r="G17" s="111">
        <f>SUM(H17:I17)</f>
        <v>0</v>
      </c>
      <c r="H17" s="111"/>
      <c r="I17" s="111"/>
      <c r="J17" s="111">
        <f>K17+N17</f>
        <v>503824000</v>
      </c>
      <c r="K17" s="111">
        <f>SUM(L17:M17)</f>
        <v>503824000</v>
      </c>
      <c r="L17" s="111"/>
      <c r="M17" s="111">
        <v>503824000</v>
      </c>
      <c r="N17" s="111">
        <f>SUM(O17:P17)</f>
        <v>0</v>
      </c>
      <c r="O17" s="111"/>
      <c r="P17" s="111"/>
    </row>
    <row r="18" spans="1:16" ht="28.2" customHeight="1" x14ac:dyDescent="0.3">
      <c r="A18" s="122">
        <v>4</v>
      </c>
      <c r="B18" s="123" t="s">
        <v>226</v>
      </c>
      <c r="C18" s="109">
        <f>C19</f>
        <v>9500000</v>
      </c>
      <c r="D18" s="109">
        <f t="shared" ref="D18:P18" si="4">D19</f>
        <v>9500000</v>
      </c>
      <c r="E18" s="109">
        <f t="shared" si="4"/>
        <v>0</v>
      </c>
      <c r="F18" s="109">
        <f t="shared" si="4"/>
        <v>9500000</v>
      </c>
      <c r="G18" s="109">
        <f t="shared" si="4"/>
        <v>0</v>
      </c>
      <c r="H18" s="109">
        <f t="shared" si="4"/>
        <v>0</v>
      </c>
      <c r="I18" s="109">
        <f t="shared" si="4"/>
        <v>0</v>
      </c>
      <c r="J18" s="109">
        <f t="shared" si="4"/>
        <v>9500000</v>
      </c>
      <c r="K18" s="109">
        <f t="shared" si="4"/>
        <v>9500000</v>
      </c>
      <c r="L18" s="109">
        <f t="shared" si="4"/>
        <v>0</v>
      </c>
      <c r="M18" s="109">
        <f t="shared" si="4"/>
        <v>9500000</v>
      </c>
      <c r="N18" s="109">
        <f t="shared" si="4"/>
        <v>0</v>
      </c>
      <c r="O18" s="109">
        <f t="shared" si="4"/>
        <v>0</v>
      </c>
      <c r="P18" s="109">
        <f t="shared" si="4"/>
        <v>0</v>
      </c>
    </row>
    <row r="19" spans="1:16" ht="22.2" customHeight="1" x14ac:dyDescent="0.3">
      <c r="A19" s="113" t="s">
        <v>14</v>
      </c>
      <c r="B19" s="124" t="s">
        <v>227</v>
      </c>
      <c r="C19" s="111">
        <f>D19+G19</f>
        <v>9500000</v>
      </c>
      <c r="D19" s="111">
        <f>SUM(E19:F19)</f>
        <v>9500000</v>
      </c>
      <c r="E19" s="111"/>
      <c r="F19" s="111">
        <v>9500000</v>
      </c>
      <c r="G19" s="111">
        <f>SUM(H19:I19)</f>
        <v>0</v>
      </c>
      <c r="H19" s="111"/>
      <c r="I19" s="111"/>
      <c r="J19" s="111">
        <v>9500000</v>
      </c>
      <c r="K19" s="111">
        <f>SUM(L19:M19)</f>
        <v>9500000</v>
      </c>
      <c r="L19" s="111"/>
      <c r="M19" s="111">
        <v>9500000</v>
      </c>
      <c r="N19" s="111">
        <f>SUM(O19:P19)</f>
        <v>0</v>
      </c>
      <c r="O19" s="111"/>
      <c r="P19" s="111"/>
    </row>
    <row r="20" spans="1:16" ht="21" customHeight="1" x14ac:dyDescent="0.3">
      <c r="A20" s="122">
        <v>5</v>
      </c>
      <c r="B20" s="123" t="s">
        <v>228</v>
      </c>
      <c r="C20" s="109">
        <f t="shared" ref="C20:P20" si="5">C21</f>
        <v>13300000</v>
      </c>
      <c r="D20" s="109">
        <f t="shared" si="5"/>
        <v>0</v>
      </c>
      <c r="E20" s="109">
        <f t="shared" si="5"/>
        <v>0</v>
      </c>
      <c r="F20" s="109">
        <f t="shared" si="5"/>
        <v>0</v>
      </c>
      <c r="G20" s="109">
        <f t="shared" si="5"/>
        <v>13300000</v>
      </c>
      <c r="H20" s="109">
        <f t="shared" si="5"/>
        <v>0</v>
      </c>
      <c r="I20" s="109">
        <f t="shared" si="5"/>
        <v>13300000</v>
      </c>
      <c r="J20" s="109">
        <f t="shared" si="5"/>
        <v>13300000</v>
      </c>
      <c r="K20" s="109">
        <f t="shared" si="5"/>
        <v>0</v>
      </c>
      <c r="L20" s="109">
        <f t="shared" si="5"/>
        <v>0</v>
      </c>
      <c r="M20" s="109">
        <f t="shared" si="5"/>
        <v>0</v>
      </c>
      <c r="N20" s="109">
        <f t="shared" si="5"/>
        <v>13300000</v>
      </c>
      <c r="O20" s="109">
        <f t="shared" si="5"/>
        <v>0</v>
      </c>
      <c r="P20" s="109">
        <f t="shared" si="5"/>
        <v>13300000</v>
      </c>
    </row>
    <row r="21" spans="1:16" ht="22.2" customHeight="1" x14ac:dyDescent="0.3">
      <c r="A21" s="113" t="s">
        <v>14</v>
      </c>
      <c r="B21" s="124" t="s">
        <v>228</v>
      </c>
      <c r="C21" s="111">
        <f>D21+G21</f>
        <v>13300000</v>
      </c>
      <c r="D21" s="111">
        <f>SUM(E21:F21)</f>
        <v>0</v>
      </c>
      <c r="E21" s="111"/>
      <c r="F21" s="111"/>
      <c r="G21" s="111">
        <f>SUM(H21:I21)</f>
        <v>13300000</v>
      </c>
      <c r="H21" s="111"/>
      <c r="I21" s="111">
        <v>13300000</v>
      </c>
      <c r="J21" s="111">
        <v>13300000</v>
      </c>
      <c r="K21" s="111">
        <f>SUM(L21:M21)</f>
        <v>0</v>
      </c>
      <c r="L21" s="111"/>
      <c r="M21" s="111"/>
      <c r="N21" s="111">
        <f>SUM(O21:P21)</f>
        <v>13300000</v>
      </c>
      <c r="O21" s="111"/>
      <c r="P21" s="111">
        <v>13300000</v>
      </c>
    </row>
  </sheetData>
  <mergeCells count="14">
    <mergeCell ref="A1:P1"/>
    <mergeCell ref="G6:I6"/>
    <mergeCell ref="K6:M6"/>
    <mergeCell ref="N6:P6"/>
    <mergeCell ref="A2:P2"/>
    <mergeCell ref="A3:P3"/>
    <mergeCell ref="N4:P4"/>
    <mergeCell ref="A5:A7"/>
    <mergeCell ref="B5:B7"/>
    <mergeCell ref="C5:C7"/>
    <mergeCell ref="D5:I5"/>
    <mergeCell ref="J5:J7"/>
    <mergeCell ref="K5:P5"/>
    <mergeCell ref="D6:F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Bieu 48</vt:lpstr>
      <vt:lpstr>Bieu 50</vt:lpstr>
      <vt:lpstr>Bieu 51</vt:lpstr>
      <vt:lpstr>Bieu 52</vt:lpstr>
      <vt:lpstr>Bieu 53</vt:lpstr>
      <vt:lpstr>Bieu 54</vt:lpstr>
      <vt:lpstr>Bieu 58</vt:lpstr>
      <vt:lpstr>Bieu 59</vt:lpstr>
      <vt:lpstr>Bieu 61</vt:lpstr>
      <vt:lpstr>'Bieu 48'!Print_Titles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2018-09-15T07:56:46Z</dcterms:modified>
</cp:coreProperties>
</file>