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D:\xua\CBDT\CBDT 2026\Thang 1\Tuan 3\"/>
    </mc:Choice>
  </mc:AlternateContent>
  <xr:revisionPtr revIDLastSave="0" documentId="8_{F2C0EE61-52CF-461F-AFD0-9EDF64763735}" xr6:coauthVersionLast="47" xr6:coauthVersionMax="47" xr10:uidLastSave="{00000000-0000-0000-0000-000000000000}"/>
  <bookViews>
    <workbookView xWindow="-120" yWindow="-120" windowWidth="24240" windowHeight="13140" tabRatio="874" firstSheet="29" activeTab="41" xr2:uid="{00000000-000D-0000-FFFF-FFFF00000000}"/>
  </bookViews>
  <sheets>
    <sheet name="01" sheetId="1" state="hidden" r:id="rId1"/>
    <sheet name="02" sheetId="2" state="hidden" r:id="rId2"/>
    <sheet name="03" sheetId="3" state="hidden" r:id="rId3"/>
    <sheet name="04" sheetId="4" state="hidden" r:id="rId4"/>
    <sheet name="05" sheetId="8" state="hidden" r:id="rId5"/>
    <sheet name="06" sheetId="5" state="hidden" r:id="rId6"/>
    <sheet name="07" sheetId="6" state="hidden" r:id="rId7"/>
    <sheet name="08" sheetId="7" state="hidden" r:id="rId8"/>
    <sheet name="09" sheetId="9" state="hidden" r:id="rId9"/>
    <sheet name="10" sheetId="13" state="hidden" r:id="rId10"/>
    <sheet name="11" sheetId="10" state="hidden" r:id="rId11"/>
    <sheet name="12" sheetId="11" state="hidden" r:id="rId12"/>
    <sheet name="13" sheetId="12" state="hidden" r:id="rId13"/>
    <sheet name="14" sheetId="14" state="hidden" r:id="rId14"/>
    <sheet name="15" sheetId="15" state="hidden" r:id="rId15"/>
    <sheet name="16" sheetId="16" state="hidden" r:id="rId16"/>
    <sheet name="17" sheetId="17" state="hidden" r:id="rId17"/>
    <sheet name="18" sheetId="18" state="hidden" r:id="rId18"/>
    <sheet name="19" sheetId="19" state="hidden" r:id="rId19"/>
    <sheet name="20" sheetId="20" state="hidden" r:id="rId20"/>
    <sheet name="21" sheetId="21" state="hidden" r:id="rId21"/>
    <sheet name="22" sheetId="22" state="hidden" r:id="rId22"/>
    <sheet name="23" sheetId="23" state="hidden" r:id="rId23"/>
    <sheet name="24" sheetId="24" state="hidden" r:id="rId24"/>
    <sheet name="25" sheetId="25" state="hidden" r:id="rId25"/>
    <sheet name="26" sheetId="26" state="hidden" r:id="rId26"/>
    <sheet name="27" sheetId="27" state="hidden" r:id="rId27"/>
    <sheet name="28" sheetId="28" state="hidden" r:id="rId28"/>
    <sheet name="29" sheetId="29" state="hidden" r:id="rId29"/>
    <sheet name="30" sheetId="30" r:id="rId30"/>
    <sheet name="31" sheetId="31" state="hidden" r:id="rId31"/>
    <sheet name="32" sheetId="32" r:id="rId32"/>
    <sheet name="33" sheetId="33" r:id="rId33"/>
    <sheet name="34" sheetId="34" r:id="rId34"/>
    <sheet name="35" sheetId="74" r:id="rId35"/>
    <sheet name="37" sheetId="69" r:id="rId36"/>
    <sheet name="39" sheetId="39" state="hidden" r:id="rId37"/>
    <sheet name="40" sheetId="40" state="hidden" r:id="rId38"/>
    <sheet name="41" sheetId="41" state="hidden" r:id="rId39"/>
    <sheet name="47 thu dich vuh" sheetId="71" state="hidden" r:id="rId40"/>
    <sheet name="chi dịch vụ " sheetId="72" state="hidden" r:id="rId41"/>
    <sheet name="TH chi" sheetId="77" r:id="rId42"/>
    <sheet name="Chi tiết đơn vị" sheetId="73" r:id="rId43"/>
    <sheet name="Biểu cân đối_tinh giao" sheetId="79" r:id="rId44"/>
    <sheet name="Làm rõ" sheetId="82" r:id="rId45"/>
    <sheet name="Chi khac UB" sheetId="83" r:id="rId46"/>
    <sheet name="Chi khác" sheetId="80" r:id="rId47"/>
    <sheet name="Moi truong_Kinh tế" sheetId="84" r:id="rId48"/>
    <sheet name="CHi khác theo biên chế trường" sheetId="81" r:id="rId49"/>
    <sheet name="Thu sn" sheetId="75" state="hidden" r:id="rId50"/>
    <sheet name="Chi sn" sheetId="76" state="hidden" r:id="rId51"/>
    <sheet name="47" sheetId="47" state="hidden" r:id="rId52"/>
    <sheet name="48" sheetId="48" state="hidden" r:id="rId53"/>
    <sheet name="49" sheetId="49" state="hidden" r:id="rId54"/>
    <sheet name="50" sheetId="50" state="hidden" r:id="rId55"/>
    <sheet name="51" sheetId="51" state="hidden" r:id="rId56"/>
    <sheet name="52" sheetId="52" state="hidden" r:id="rId57"/>
    <sheet name="53" sheetId="53" state="hidden" r:id="rId58"/>
    <sheet name="54" sheetId="54" state="hidden" r:id="rId59"/>
    <sheet name="55" sheetId="55" state="hidden" r:id="rId60"/>
    <sheet name="56" sheetId="56" state="hidden" r:id="rId61"/>
    <sheet name="57" sheetId="57" state="hidden" r:id="rId62"/>
    <sheet name="58" sheetId="58" state="hidden" r:id="rId63"/>
    <sheet name="59" sheetId="59" state="hidden" r:id="rId64"/>
    <sheet name="60" sheetId="60" state="hidden" r:id="rId65"/>
    <sheet name="61" sheetId="61" state="hidden" r:id="rId66"/>
    <sheet name="62" sheetId="62" state="hidden" r:id="rId67"/>
    <sheet name="63" sheetId="63" state="hidden" r:id="rId68"/>
    <sheet name="64" sheetId="64" state="hidden" r:id="rId69"/>
  </sheets>
  <externalReferences>
    <externalReference r:id="rId70"/>
    <externalReference r:id="rId71"/>
    <externalReference r:id="rId72"/>
  </externalReferences>
  <definedNames>
    <definedName name="_xlnm._FilterDatabase" localSheetId="43" hidden="1">'Biểu cân đối_tinh giao'!$A$7:$G$191</definedName>
    <definedName name="_xlnm._FilterDatabase" localSheetId="48" hidden="1">'CHi khác theo biên chế trường'!$A$6:$X$148</definedName>
    <definedName name="_xlnm._FilterDatabase" localSheetId="42" hidden="1">'Chi tiết đơn vị'!$23:$232</definedName>
    <definedName name="_xlnm._FilterDatabase" localSheetId="41" hidden="1">'TH chi'!$A$8:$P$91</definedName>
    <definedName name="chuong_phuluc_10" localSheetId="9">'10'!$A$1</definedName>
    <definedName name="chuong_phuluc_10_name" localSheetId="9">'10'!$A$2</definedName>
    <definedName name="chuong_phuluc_11" localSheetId="10">'11'!$A$1</definedName>
    <definedName name="chuong_phuluc_11_name" localSheetId="10">'11'!$A$2</definedName>
    <definedName name="chuong_phuluc_12" localSheetId="11">'12'!$A$1</definedName>
    <definedName name="chuong_phuluc_12_name" localSheetId="11">'12'!$A$2</definedName>
    <definedName name="chuong_phuluc_13" localSheetId="12">'13'!$A$1</definedName>
    <definedName name="chuong_phuluc_13_name" localSheetId="12">'13'!$A$2</definedName>
    <definedName name="chuong_phuluc_14" localSheetId="13">'14'!$A$1</definedName>
    <definedName name="chuong_phuluc_14_name" localSheetId="13">'14'!$A$2</definedName>
    <definedName name="chuong_phuluc_15" localSheetId="14">'15'!$A$1</definedName>
    <definedName name="chuong_phuluc_15_name" localSheetId="14">'15'!$A$2</definedName>
    <definedName name="chuong_phuluc_16" localSheetId="15">'16'!$A$1</definedName>
    <definedName name="chuong_phuluc_16_name" localSheetId="15">'16'!$A$2</definedName>
    <definedName name="chuong_phuluc_17" localSheetId="16">'17'!$A$1</definedName>
    <definedName name="chuong_phuluc_17_name" localSheetId="16">'17'!$A$2</definedName>
    <definedName name="chuong_phuluc_18" localSheetId="17">'18'!$A$1</definedName>
    <definedName name="chuong_phuluc_18_name" localSheetId="17">'18'!$A$2</definedName>
    <definedName name="chuong_phuluc_19" localSheetId="18">'19'!$A$1</definedName>
    <definedName name="chuong_phuluc_19_name" localSheetId="18">'19'!$A$2</definedName>
    <definedName name="chuong_phuluc_2" localSheetId="0">'01'!$A$1</definedName>
    <definedName name="chuong_phuluc_2_1" localSheetId="1">'02'!$A$1</definedName>
    <definedName name="chuong_phuluc_2_1_name" localSheetId="1">'02'!$A$2</definedName>
    <definedName name="chuong_phuluc_2_name" localSheetId="0">'01'!$A$2</definedName>
    <definedName name="chuong_phuluc_20" localSheetId="19">'20'!$A$1</definedName>
    <definedName name="chuong_phuluc_20_name" localSheetId="19">'20'!$A$2</definedName>
    <definedName name="chuong_phuluc_21" localSheetId="20">'21'!$A$1</definedName>
    <definedName name="chuong_phuluc_21_name" localSheetId="20">'21'!$A$2</definedName>
    <definedName name="chuong_phuluc_22" localSheetId="21">'22'!$J$1</definedName>
    <definedName name="chuong_phuluc_22_name" localSheetId="21">'22'!$A$2</definedName>
    <definedName name="chuong_phuluc_23" localSheetId="22">'23'!$F$1</definedName>
    <definedName name="chuong_phuluc_23_name" localSheetId="22">'23'!$A$2</definedName>
    <definedName name="chuong_phuluc_24" localSheetId="23">'24'!$K$1</definedName>
    <definedName name="chuong_phuluc_24_name" localSheetId="23">'24'!$A$2</definedName>
    <definedName name="chuong_phuluc_25" localSheetId="24">'25'!$R$1</definedName>
    <definedName name="chuong_phuluc_25_name" localSheetId="24">'25'!$A$2</definedName>
    <definedName name="chuong_phuluc_26" localSheetId="25">'26'!$R$1</definedName>
    <definedName name="chuong_phuluc_26_name" localSheetId="25">'26'!$A$2</definedName>
    <definedName name="chuong_phuluc_27" localSheetId="26">'27'!$AF$1</definedName>
    <definedName name="chuong_phuluc_27_name" localSheetId="26">'27'!$A$2</definedName>
    <definedName name="chuong_phuluc_28" localSheetId="27">'28'!$L$1</definedName>
    <definedName name="chuong_phuluc_28_name" localSheetId="27">'28'!$A$2</definedName>
    <definedName name="chuong_phuluc_29" localSheetId="28">'29'!$E$1</definedName>
    <definedName name="chuong_phuluc_29_name" localSheetId="28">'29'!$A$2</definedName>
    <definedName name="chuong_phuluc_3" localSheetId="2">'03'!$A$1</definedName>
    <definedName name="chuong_phuluc_3_name" localSheetId="2">'03'!$A$2</definedName>
    <definedName name="chuong_phuluc_30" localSheetId="29">'30'!$F$1</definedName>
    <definedName name="chuong_phuluc_30_name" localSheetId="29">'30'!$A$2</definedName>
    <definedName name="chuong_phuluc_31" localSheetId="30">'31'!$N$1</definedName>
    <definedName name="chuong_phuluc_31_name" localSheetId="30">'31'!$A$2</definedName>
    <definedName name="chuong_phuluc_32" localSheetId="31">'32'!#REF!</definedName>
    <definedName name="chuong_phuluc_32_name" localSheetId="31">'32'!#REF!</definedName>
    <definedName name="chuong_phuluc_33" localSheetId="32">'33'!$D$1</definedName>
    <definedName name="chuong_phuluc_33_name" localSheetId="32">'33'!$A$2</definedName>
    <definedName name="chuong_phuluc_34_name" localSheetId="33">'34'!$A$2</definedName>
    <definedName name="chuong_phuluc_39" localSheetId="36">'39'!$J$1</definedName>
    <definedName name="chuong_phuluc_39_name" localSheetId="36">'39'!$A$3</definedName>
    <definedName name="chuong_phuluc_4" localSheetId="3">'04'!$A$1</definedName>
    <definedName name="chuong_phuluc_4_name" localSheetId="3">'04'!$A$2</definedName>
    <definedName name="chuong_phuluc_40" localSheetId="37">'40'!$F$1</definedName>
    <definedName name="chuong_phuluc_40_name" localSheetId="37">'40'!$A$2</definedName>
    <definedName name="chuong_phuluc_41" localSheetId="38">'41'!$U$1</definedName>
    <definedName name="chuong_phuluc_41_name" localSheetId="38">'41'!$A$3</definedName>
    <definedName name="chuong_phuluc_47" localSheetId="51">'47'!$E$1</definedName>
    <definedName name="chuong_phuluc_47_name" localSheetId="51">'47'!$A$2</definedName>
    <definedName name="chuong_phuluc_47_name_name" localSheetId="51">'47'!$A$3</definedName>
    <definedName name="chuong_phuluc_48" localSheetId="52">'48'!$F$1</definedName>
    <definedName name="chuong_phuluc_48_name" localSheetId="52">'48'!$A$2</definedName>
    <definedName name="chuong_phuluc_49" localSheetId="53">'49'!$E$1</definedName>
    <definedName name="chuong_phuluc_49_name" localSheetId="53">'49'!$A$2</definedName>
    <definedName name="chuong_phuluc_5" localSheetId="4">'05'!$A$1</definedName>
    <definedName name="chuong_phuluc_5_name" localSheetId="4">'05'!$A$2</definedName>
    <definedName name="chuong_phuluc_50" localSheetId="54">'50'!$H$1</definedName>
    <definedName name="chuong_phuluc_50_name" localSheetId="54">'50'!$A$2</definedName>
    <definedName name="chuong_phuluc_51" localSheetId="55">'51'!$E$1</definedName>
    <definedName name="chuong_phuluc_51_name" localSheetId="55">'51'!$A$2</definedName>
    <definedName name="chuong_phuluc_52" localSheetId="56">'52'!$F$1</definedName>
    <definedName name="chuong_phuluc_52_name" localSheetId="56">'52'!$A$2</definedName>
    <definedName name="chuong_phuluc_53" localSheetId="57">'53'!$K$1</definedName>
    <definedName name="chuong_phuluc_53_name" localSheetId="57">'53'!$A$2</definedName>
    <definedName name="chuong_phuluc_54" localSheetId="58">'54'!$Q$1</definedName>
    <definedName name="chuong_phuluc_54_name" localSheetId="58">'54'!$A$2</definedName>
    <definedName name="chuong_phuluc_55" localSheetId="59">'55'!$T$1</definedName>
    <definedName name="chuong_phuluc_55_name" localSheetId="59">'55'!$A$2</definedName>
    <definedName name="chuong_phuluc_56" localSheetId="60">'56'!$T$1</definedName>
    <definedName name="chuong_phuluc_56_name" localSheetId="60">'56'!$A$2</definedName>
    <definedName name="chuong_phuluc_57" localSheetId="61">'57'!$J$1</definedName>
    <definedName name="chuong_phuluc_57_name" localSheetId="61">'57'!$A$2</definedName>
    <definedName name="chuong_phuluc_58" localSheetId="62">'58'!$S$1</definedName>
    <definedName name="chuong_phuluc_58_name" localSheetId="62">'58'!$A$2</definedName>
    <definedName name="chuong_phuluc_59_name" localSheetId="63">'59'!$A$2</definedName>
    <definedName name="chuong_phuluc_6" localSheetId="5">'06'!$A$1</definedName>
    <definedName name="chuong_phuluc_6_name" localSheetId="5">'06'!$A$2</definedName>
    <definedName name="chuong_phuluc_60" localSheetId="64">'60'!$H$1</definedName>
    <definedName name="chuong_phuluc_60_name" localSheetId="64">'60'!$A$2</definedName>
    <definedName name="chuong_phuluc_61" localSheetId="65">'61'!$U$1</definedName>
    <definedName name="chuong_phuluc_61_name" localSheetId="65">'61'!$A$2</definedName>
    <definedName name="chuong_phuluc_62_name" localSheetId="66">'62'!$A$2</definedName>
    <definedName name="chuong_phuluc_63" localSheetId="67">'63'!$L$1</definedName>
    <definedName name="chuong_phuluc_63_name" localSheetId="67">'63'!$A$2</definedName>
    <definedName name="chuong_phuluc_64" localSheetId="68">'64'!$E$1</definedName>
    <definedName name="chuong_phuluc_64_name" localSheetId="68">'64'!$A$2</definedName>
    <definedName name="chuong_phuluc_7" localSheetId="6">'07'!$A$1</definedName>
    <definedName name="chuong_phuluc_7_name" localSheetId="6">'07'!$A$2</definedName>
    <definedName name="chuong_phuluc_8" localSheetId="7">'08'!$A$1</definedName>
    <definedName name="chuong_phuluc_8_name" localSheetId="7">'08'!$A$2</definedName>
    <definedName name="chuong_phuluc_9" localSheetId="8">'09'!$A$1</definedName>
    <definedName name="chuong_phuluc_9_name" localSheetId="8">'09'!$A$2</definedName>
    <definedName name="_xlnm.Print_Area" localSheetId="29">'30'!$A$1:$G$20</definedName>
    <definedName name="_xlnm.Print_Area" localSheetId="32">'33'!$A$1:$E$91</definedName>
    <definedName name="_xlnm.Print_Area" localSheetId="33">'34'!$A$1:$C$97</definedName>
    <definedName name="_xlnm.Print_Area" localSheetId="34">'35'!$A$1:$M$33</definedName>
    <definedName name="_xlnm.Print_Area" localSheetId="35">'37'!$A$1:$O$26</definedName>
    <definedName name="_xlnm.Print_Area" localSheetId="43">'Biểu cân đối_tinh giao'!$A$1:$C$203</definedName>
    <definedName name="_xlnm.Print_Area" localSheetId="50">'Chi sn'!$A$1:$E$11</definedName>
    <definedName name="_xlnm.Print_Area" localSheetId="42">'Chi tiết đơn vị'!$A$1:$K$229</definedName>
    <definedName name="_xlnm.Print_Area" localSheetId="44">'Làm rõ'!$A$1:$F$54</definedName>
    <definedName name="_xlnm.Print_Area" localSheetId="41">'TH chi'!$A$1:$E$111</definedName>
    <definedName name="_xlnm.Print_Area" localSheetId="49">'Thu sn'!$A$1:$E$11</definedName>
    <definedName name="_xlnm.Print_Titles" localSheetId="31">'32'!$A:$B</definedName>
    <definedName name="_xlnm.Print_Titles" localSheetId="32">'33'!$5:$6</definedName>
    <definedName name="_xlnm.Print_Titles" localSheetId="33">'34'!$5:$5</definedName>
    <definedName name="_xlnm.Print_Titles" localSheetId="34">'35'!$5:$7</definedName>
    <definedName name="_xlnm.Print_Titles" localSheetId="36">'39'!$6:$8</definedName>
    <definedName name="_xlnm.Print_Titles" localSheetId="43">'Biểu cân đối_tinh giao'!$A:$B,'Biểu cân đối_tinh giao'!$5:$6</definedName>
    <definedName name="_xlnm.Print_Titles" localSheetId="42">'Chi tiết đơn vị'!$5:$7</definedName>
    <definedName name="_xlnm.Print_Titles" localSheetId="41">'TH chi'!$5:$7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35" i="73" l="1"/>
  <c r="J120" i="73"/>
  <c r="J105" i="73"/>
  <c r="J89" i="73"/>
  <c r="J74" i="73"/>
  <c r="J58" i="73"/>
  <c r="J43" i="73"/>
  <c r="J28" i="73"/>
  <c r="G24" i="79"/>
  <c r="E7" i="82"/>
  <c r="E8" i="82"/>
  <c r="E10" i="82"/>
  <c r="I27" i="73"/>
  <c r="H149" i="73"/>
  <c r="C36" i="77"/>
  <c r="C26" i="77"/>
  <c r="E5" i="82"/>
  <c r="E4" i="82"/>
  <c r="B1" i="82"/>
  <c r="C1" i="82" s="1"/>
  <c r="D174" i="79"/>
  <c r="N123" i="81" l="1"/>
  <c r="N97" i="81"/>
  <c r="N71" i="81"/>
  <c r="N70" i="81"/>
  <c r="N52" i="81"/>
  <c r="N34" i="81"/>
  <c r="N33" i="81"/>
  <c r="N25" i="81"/>
  <c r="N17" i="81"/>
  <c r="N9" i="81"/>
  <c r="K9" i="81"/>
  <c r="L9" i="81" s="1"/>
  <c r="L123" i="81"/>
  <c r="L97" i="81"/>
  <c r="L71" i="81"/>
  <c r="L70" i="81"/>
  <c r="L52" i="81"/>
  <c r="L34" i="81"/>
  <c r="L33" i="81"/>
  <c r="L25" i="81"/>
  <c r="L17" i="81"/>
  <c r="K123" i="81"/>
  <c r="K97" i="81"/>
  <c r="K71" i="81"/>
  <c r="K70" i="81"/>
  <c r="K52" i="81"/>
  <c r="K34" i="81"/>
  <c r="K33" i="81"/>
  <c r="K25" i="81"/>
  <c r="K17" i="81"/>
  <c r="L15" i="69" l="1"/>
  <c r="C29" i="34" l="1"/>
  <c r="J155" i="73" l="1"/>
  <c r="C23" i="77"/>
  <c r="H18" i="73"/>
  <c r="D45" i="77" s="1"/>
  <c r="H168" i="73"/>
  <c r="D109" i="79"/>
  <c r="D172" i="79" l="1"/>
  <c r="I104" i="73" l="1"/>
  <c r="H189" i="73" l="1"/>
  <c r="E189" i="73" s="1"/>
  <c r="G191" i="73"/>
  <c r="G192" i="73"/>
  <c r="G199" i="73"/>
  <c r="H219" i="73"/>
  <c r="C23" i="79"/>
  <c r="J128" i="73"/>
  <c r="J50" i="73"/>
  <c r="J95" i="73"/>
  <c r="J63" i="73"/>
  <c r="J107" i="73"/>
  <c r="I134" i="73"/>
  <c r="J127" i="73"/>
  <c r="I119" i="73"/>
  <c r="I88" i="73"/>
  <c r="I73" i="73"/>
  <c r="I57" i="73"/>
  <c r="J48" i="73"/>
  <c r="I42" i="73"/>
  <c r="J34" i="73"/>
  <c r="C10" i="79"/>
  <c r="D14" i="79"/>
  <c r="A3" i="30"/>
  <c r="C9" i="79" l="1"/>
  <c r="C179" i="79" s="1"/>
  <c r="C7" i="79" s="1"/>
  <c r="D217" i="73"/>
  <c r="H223" i="73"/>
  <c r="E224" i="73"/>
  <c r="E223" i="73" s="1"/>
  <c r="F18" i="69" s="1"/>
  <c r="C18" i="69" s="1"/>
  <c r="E19" i="74" s="1"/>
  <c r="C19" i="74" s="1"/>
  <c r="D98" i="79" l="1"/>
  <c r="B26" i="82" l="1"/>
  <c r="E53" i="82" l="1"/>
  <c r="E54" i="82"/>
  <c r="F48" i="82"/>
  <c r="F49" i="82"/>
  <c r="B51" i="82"/>
  <c r="B52" i="82"/>
  <c r="B53" i="82"/>
  <c r="B54" i="82"/>
  <c r="A45" i="82"/>
  <c r="B42" i="82"/>
  <c r="D39" i="82"/>
  <c r="D45" i="82" s="1"/>
  <c r="B43" i="82"/>
  <c r="B41" i="82"/>
  <c r="A39" i="82"/>
  <c r="F17" i="82"/>
  <c r="F18" i="82"/>
  <c r="F19" i="82"/>
  <c r="F20" i="82"/>
  <c r="F21" i="82"/>
  <c r="F22" i="82"/>
  <c r="F23" i="82"/>
  <c r="F24" i="82"/>
  <c r="F25" i="82"/>
  <c r="F26" i="82"/>
  <c r="F27" i="82"/>
  <c r="F16" i="82"/>
  <c r="B28" i="82"/>
  <c r="D30" i="82"/>
  <c r="D31" i="82"/>
  <c r="D32" i="82"/>
  <c r="D33" i="82"/>
  <c r="D34" i="82"/>
  <c r="D35" i="82"/>
  <c r="D36" i="82"/>
  <c r="D29" i="82"/>
  <c r="C30" i="82"/>
  <c r="C31" i="82"/>
  <c r="C32" i="82"/>
  <c r="C33" i="82"/>
  <c r="C34" i="82"/>
  <c r="C35" i="82"/>
  <c r="C36" i="82"/>
  <c r="C29" i="82"/>
  <c r="B36" i="82"/>
  <c r="B30" i="82"/>
  <c r="B31" i="82"/>
  <c r="B32" i="82"/>
  <c r="B33" i="82"/>
  <c r="B34" i="82"/>
  <c r="B35" i="82"/>
  <c r="B29" i="82"/>
  <c r="B17" i="82"/>
  <c r="B18" i="82"/>
  <c r="B19" i="82"/>
  <c r="B20" i="82"/>
  <c r="B21" i="82"/>
  <c r="B22" i="82"/>
  <c r="B23" i="82"/>
  <c r="B24" i="82"/>
  <c r="B25" i="82"/>
  <c r="B27" i="82"/>
  <c r="B16" i="82"/>
  <c r="A14" i="82"/>
  <c r="G22" i="79" l="1"/>
  <c r="H15" i="73"/>
  <c r="H16" i="73"/>
  <c r="E3" i="84"/>
  <c r="B49" i="82" s="1"/>
  <c r="E2" i="84"/>
  <c r="B48" i="82" s="1"/>
  <c r="B1" i="84"/>
  <c r="C1" i="84" s="1"/>
  <c r="C39" i="82" s="1"/>
  <c r="E41" i="82" s="1"/>
  <c r="N8" i="80"/>
  <c r="E30" i="82" s="1"/>
  <c r="B14" i="83"/>
  <c r="E27" i="82" s="1"/>
  <c r="B13" i="83"/>
  <c r="E26" i="82" s="1"/>
  <c r="B12" i="83"/>
  <c r="E25" i="82" s="1"/>
  <c r="B11" i="83"/>
  <c r="E24" i="82" s="1"/>
  <c r="B9" i="83"/>
  <c r="E22" i="82" s="1"/>
  <c r="B8" i="83"/>
  <c r="E21" i="82" s="1"/>
  <c r="B7" i="83"/>
  <c r="E20" i="82" s="1"/>
  <c r="B6" i="83"/>
  <c r="E19" i="82" s="1"/>
  <c r="B4" i="83"/>
  <c r="E17" i="82" s="1"/>
  <c r="D1" i="83"/>
  <c r="C2" i="83"/>
  <c r="C1" i="83"/>
  <c r="D9" i="79"/>
  <c r="D11" i="79"/>
  <c r="D12" i="79" s="1"/>
  <c r="D10" i="79"/>
  <c r="G19" i="79"/>
  <c r="I16" i="79"/>
  <c r="I11" i="79"/>
  <c r="G2" i="82"/>
  <c r="B10" i="82"/>
  <c r="B8" i="82"/>
  <c r="B7" i="82"/>
  <c r="H152" i="81"/>
  <c r="D8" i="80"/>
  <c r="H181" i="73"/>
  <c r="B3" i="83" s="1"/>
  <c r="E16" i="82" s="1"/>
  <c r="H203" i="73"/>
  <c r="B10" i="83" s="1"/>
  <c r="E23" i="82" s="1"/>
  <c r="D9" i="30"/>
  <c r="C9" i="30"/>
  <c r="D16" i="30"/>
  <c r="C16" i="30"/>
  <c r="D14" i="30"/>
  <c r="D13" i="30"/>
  <c r="D12" i="30"/>
  <c r="C12" i="30"/>
  <c r="D11" i="30"/>
  <c r="C11" i="30"/>
  <c r="G143" i="81"/>
  <c r="F143" i="81"/>
  <c r="E143" i="81"/>
  <c r="D143" i="81"/>
  <c r="C143" i="81"/>
  <c r="G127" i="81"/>
  <c r="F127" i="81"/>
  <c r="E127" i="81"/>
  <c r="D127" i="81"/>
  <c r="C127" i="81"/>
  <c r="G124" i="81"/>
  <c r="F124" i="81"/>
  <c r="E124" i="81"/>
  <c r="D124" i="81"/>
  <c r="C124" i="81"/>
  <c r="G117" i="81"/>
  <c r="F117" i="81"/>
  <c r="E117" i="81"/>
  <c r="D117" i="81"/>
  <c r="C117" i="81"/>
  <c r="G101" i="81"/>
  <c r="F101" i="81"/>
  <c r="E101" i="81"/>
  <c r="D101" i="81"/>
  <c r="C101" i="81"/>
  <c r="G98" i="81"/>
  <c r="F98" i="81"/>
  <c r="E98" i="81"/>
  <c r="D98" i="81"/>
  <c r="C98" i="81"/>
  <c r="G91" i="81"/>
  <c r="F91" i="81"/>
  <c r="E91" i="81"/>
  <c r="D91" i="81"/>
  <c r="C91" i="81"/>
  <c r="F75" i="81"/>
  <c r="E75" i="81"/>
  <c r="D75" i="81"/>
  <c r="C75" i="81"/>
  <c r="G72" i="81"/>
  <c r="F72" i="81"/>
  <c r="E72" i="81"/>
  <c r="C72" i="81"/>
  <c r="F64" i="81"/>
  <c r="E64" i="81"/>
  <c r="D64" i="81"/>
  <c r="C64" i="81"/>
  <c r="G56" i="81"/>
  <c r="G52" i="81" s="1"/>
  <c r="G33" i="81" s="1"/>
  <c r="F56" i="81"/>
  <c r="E56" i="81"/>
  <c r="D56" i="81"/>
  <c r="C56" i="81"/>
  <c r="F53" i="81"/>
  <c r="E53" i="81"/>
  <c r="D53" i="81"/>
  <c r="C53" i="81"/>
  <c r="G46" i="81"/>
  <c r="F46" i="81"/>
  <c r="E46" i="81"/>
  <c r="D46" i="81"/>
  <c r="C46" i="81"/>
  <c r="G38" i="81"/>
  <c r="F38" i="81"/>
  <c r="E38" i="81"/>
  <c r="D38" i="81"/>
  <c r="C38" i="81"/>
  <c r="G35" i="81"/>
  <c r="F35" i="81"/>
  <c r="E35" i="81"/>
  <c r="D35" i="81"/>
  <c r="C35" i="81"/>
  <c r="D30" i="81"/>
  <c r="D25" i="81" s="1"/>
  <c r="C30" i="81"/>
  <c r="C26" i="81"/>
  <c r="G25" i="81"/>
  <c r="G8" i="81" s="1"/>
  <c r="F25" i="81"/>
  <c r="E25" i="81"/>
  <c r="D22" i="81"/>
  <c r="C22" i="81"/>
  <c r="D18" i="81"/>
  <c r="C18" i="81"/>
  <c r="F17" i="81"/>
  <c r="E17" i="81"/>
  <c r="C14" i="81"/>
  <c r="D10" i="81"/>
  <c r="D9" i="81" s="1"/>
  <c r="C10" i="81"/>
  <c r="F9" i="81"/>
  <c r="E9" i="81"/>
  <c r="D41" i="33"/>
  <c r="C56" i="34"/>
  <c r="E50" i="33" s="1"/>
  <c r="C50" i="33" s="1"/>
  <c r="C43" i="34"/>
  <c r="E37" i="33" s="1"/>
  <c r="C37" i="33" s="1"/>
  <c r="F9" i="33"/>
  <c r="D38" i="33"/>
  <c r="C33" i="33"/>
  <c r="D80" i="33"/>
  <c r="D67" i="33"/>
  <c r="D56" i="33"/>
  <c r="D51" i="33"/>
  <c r="E91" i="33"/>
  <c r="E89" i="33"/>
  <c r="E90" i="33"/>
  <c r="C55" i="33"/>
  <c r="E36" i="33"/>
  <c r="C36" i="33" s="1"/>
  <c r="D26" i="33"/>
  <c r="D21" i="33" s="1"/>
  <c r="E31" i="33"/>
  <c r="C31" i="33" s="1"/>
  <c r="C30" i="34"/>
  <c r="E24" i="33" s="1"/>
  <c r="C24" i="33" s="1"/>
  <c r="C92" i="34"/>
  <c r="E86" i="33" s="1"/>
  <c r="C72" i="34"/>
  <c r="E66" i="33" s="1"/>
  <c r="C66" i="33" s="1"/>
  <c r="C61" i="34"/>
  <c r="E55" i="33" s="1"/>
  <c r="D2" i="83" l="1"/>
  <c r="B2" i="83" s="1"/>
  <c r="C14" i="82" s="1"/>
  <c r="C123" i="81"/>
  <c r="I123" i="81" s="1"/>
  <c r="G97" i="81"/>
  <c r="C17" i="81"/>
  <c r="I17" i="81" s="1"/>
  <c r="I12" i="79"/>
  <c r="F123" i="81"/>
  <c r="F71" i="81"/>
  <c r="C97" i="81"/>
  <c r="J123" i="81"/>
  <c r="C9" i="81"/>
  <c r="J9" i="81" s="1"/>
  <c r="H2" i="82"/>
  <c r="I2" i="82" s="1"/>
  <c r="E8" i="81"/>
  <c r="D17" i="81"/>
  <c r="D8" i="81" s="1"/>
  <c r="G71" i="81"/>
  <c r="F8" i="81"/>
  <c r="D52" i="81"/>
  <c r="C71" i="81"/>
  <c r="E52" i="81"/>
  <c r="D71" i="81"/>
  <c r="C25" i="81"/>
  <c r="E34" i="81"/>
  <c r="C34" i="81"/>
  <c r="J34" i="81" s="1"/>
  <c r="F52" i="81"/>
  <c r="F34" i="81"/>
  <c r="F33" i="81" s="1"/>
  <c r="D34" i="81"/>
  <c r="E123" i="81"/>
  <c r="D20" i="33"/>
  <c r="D9" i="33" s="1"/>
  <c r="C52" i="81"/>
  <c r="F97" i="81"/>
  <c r="D97" i="81"/>
  <c r="D123" i="81"/>
  <c r="E97" i="81"/>
  <c r="E71" i="81"/>
  <c r="G123" i="81"/>
  <c r="F70" i="81" l="1"/>
  <c r="F152" i="81" s="1"/>
  <c r="G70" i="81"/>
  <c r="G152" i="81" s="1"/>
  <c r="J17" i="81"/>
  <c r="I34" i="81"/>
  <c r="I9" i="81"/>
  <c r="C70" i="81"/>
  <c r="J71" i="81"/>
  <c r="I97" i="81"/>
  <c r="J97" i="81"/>
  <c r="I25" i="81"/>
  <c r="J25" i="81"/>
  <c r="I52" i="81"/>
  <c r="J52" i="81"/>
  <c r="D70" i="81"/>
  <c r="C8" i="81"/>
  <c r="E33" i="81"/>
  <c r="G7" i="81"/>
  <c r="I71" i="81"/>
  <c r="E70" i="81"/>
  <c r="D33" i="81"/>
  <c r="C33" i="81"/>
  <c r="D7" i="81" l="1"/>
  <c r="E152" i="81"/>
  <c r="F7" i="81"/>
  <c r="C152" i="81"/>
  <c r="C7" i="81"/>
  <c r="I7" i="81" s="1"/>
  <c r="I152" i="81"/>
  <c r="J7" i="81" s="1"/>
  <c r="J152" i="81"/>
  <c r="E7" i="81"/>
  <c r="D152" i="81"/>
  <c r="E181" i="73"/>
  <c r="N12" i="80"/>
  <c r="H158" i="73"/>
  <c r="E160" i="73"/>
  <c r="H204" i="73"/>
  <c r="M177" i="73"/>
  <c r="D58" i="77"/>
  <c r="C58" i="77" s="1"/>
  <c r="C65" i="34" s="1"/>
  <c r="E59" i="33" s="1"/>
  <c r="C59" i="33" s="1"/>
  <c r="D56" i="77"/>
  <c r="C56" i="77" s="1"/>
  <c r="C63" i="34" s="1"/>
  <c r="D57" i="77"/>
  <c r="C57" i="77" s="1"/>
  <c r="C64" i="34" s="1"/>
  <c r="E58" i="33" s="1"/>
  <c r="C58" i="33" s="1"/>
  <c r="D59" i="77"/>
  <c r="C59" i="77" s="1"/>
  <c r="C66" i="34" s="1"/>
  <c r="E60" i="33" s="1"/>
  <c r="C60" i="33" s="1"/>
  <c r="D60" i="77"/>
  <c r="C60" i="77" s="1"/>
  <c r="C67" i="34" s="1"/>
  <c r="E61" i="33" s="1"/>
  <c r="C61" i="33" s="1"/>
  <c r="D61" i="77"/>
  <c r="C61" i="77" s="1"/>
  <c r="C68" i="34" s="1"/>
  <c r="E62" i="33" s="1"/>
  <c r="C62" i="33" s="1"/>
  <c r="E18" i="73"/>
  <c r="C45" i="77"/>
  <c r="C52" i="34" s="1"/>
  <c r="E46" i="33" s="1"/>
  <c r="C46" i="33" s="1"/>
  <c r="D41" i="77"/>
  <c r="C41" i="77" s="1"/>
  <c r="C48" i="34" s="1"/>
  <c r="E42" i="33" s="1"/>
  <c r="N7" i="80"/>
  <c r="E29" i="82" s="1"/>
  <c r="C39" i="77"/>
  <c r="C38" i="77"/>
  <c r="C33" i="77"/>
  <c r="C30" i="77"/>
  <c r="C29" i="77"/>
  <c r="C28" i="77"/>
  <c r="C27" i="77"/>
  <c r="C25" i="77"/>
  <c r="E35" i="77"/>
  <c r="D228" i="73"/>
  <c r="C228" i="73" s="1"/>
  <c r="D229" i="73"/>
  <c r="C87" i="77" s="1"/>
  <c r="C94" i="34" s="1"/>
  <c r="E88" i="33" s="1"/>
  <c r="C88" i="33" s="1"/>
  <c r="D161" i="73"/>
  <c r="F5" i="79"/>
  <c r="H14" i="73"/>
  <c r="G14" i="73"/>
  <c r="G13" i="73" s="1"/>
  <c r="E22" i="73"/>
  <c r="H21" i="73"/>
  <c r="E21" i="73" s="1"/>
  <c r="F72" i="79"/>
  <c r="D5" i="79"/>
  <c r="F11" i="79"/>
  <c r="J138" i="73"/>
  <c r="I26" i="73"/>
  <c r="F19" i="79"/>
  <c r="J61" i="73"/>
  <c r="E61" i="73" s="1"/>
  <c r="J92" i="73"/>
  <c r="E92" i="73" s="1"/>
  <c r="J77" i="73"/>
  <c r="E77" i="73" s="1"/>
  <c r="E28" i="73"/>
  <c r="E27" i="73"/>
  <c r="I103" i="73"/>
  <c r="E104" i="73"/>
  <c r="E105" i="73"/>
  <c r="E106" i="73"/>
  <c r="E111" i="73"/>
  <c r="E112" i="73"/>
  <c r="E113" i="73"/>
  <c r="J108" i="73"/>
  <c r="E108" i="73" s="1"/>
  <c r="I133" i="73"/>
  <c r="E135" i="73"/>
  <c r="E136" i="73"/>
  <c r="E137" i="73"/>
  <c r="E134" i="73"/>
  <c r="I138" i="73"/>
  <c r="H138" i="73"/>
  <c r="G138" i="73"/>
  <c r="F138" i="73"/>
  <c r="J144" i="73"/>
  <c r="J129" i="73"/>
  <c r="E129" i="73" s="1"/>
  <c r="J114" i="73"/>
  <c r="E114" i="73" s="1"/>
  <c r="J98" i="73"/>
  <c r="E98" i="73" s="1"/>
  <c r="J83" i="73"/>
  <c r="E83" i="73" s="1"/>
  <c r="E107" i="73"/>
  <c r="E132" i="73"/>
  <c r="E131" i="73"/>
  <c r="E130" i="73"/>
  <c r="E126" i="73"/>
  <c r="E125" i="73"/>
  <c r="E124" i="73"/>
  <c r="E122" i="73"/>
  <c r="E121" i="73"/>
  <c r="E120" i="73"/>
  <c r="E119" i="73"/>
  <c r="E117" i="73"/>
  <c r="E116" i="73"/>
  <c r="E115" i="73"/>
  <c r="E110" i="73"/>
  <c r="E109" i="73"/>
  <c r="E101" i="73"/>
  <c r="E100" i="73"/>
  <c r="E99" i="73"/>
  <c r="E97" i="73"/>
  <c r="E96" i="73"/>
  <c r="E95" i="73"/>
  <c r="E94" i="73"/>
  <c r="E93" i="73"/>
  <c r="E91" i="73"/>
  <c r="E90" i="73"/>
  <c r="E89" i="73"/>
  <c r="E88" i="73"/>
  <c r="E86" i="73"/>
  <c r="E85" i="73"/>
  <c r="E84" i="73"/>
  <c r="E82" i="73"/>
  <c r="E81" i="73"/>
  <c r="E80" i="73"/>
  <c r="E79" i="73"/>
  <c r="E78" i="73"/>
  <c r="E76" i="73"/>
  <c r="E75" i="73"/>
  <c r="E74" i="73"/>
  <c r="E73" i="73"/>
  <c r="E70" i="73"/>
  <c r="E69" i="73"/>
  <c r="E68" i="73"/>
  <c r="E67" i="73"/>
  <c r="E66" i="73"/>
  <c r="E65" i="73"/>
  <c r="E64" i="73"/>
  <c r="E63" i="73"/>
  <c r="E62" i="73"/>
  <c r="E60" i="73"/>
  <c r="E59" i="73"/>
  <c r="E58" i="73"/>
  <c r="E57" i="73"/>
  <c r="E55" i="73"/>
  <c r="E54" i="73"/>
  <c r="E53" i="73"/>
  <c r="E52" i="73"/>
  <c r="E51" i="73"/>
  <c r="E50" i="73"/>
  <c r="E49" i="73"/>
  <c r="E47" i="73"/>
  <c r="E45" i="73"/>
  <c r="E30" i="73"/>
  <c r="E128" i="73"/>
  <c r="J31" i="73"/>
  <c r="J46" i="73"/>
  <c r="E46" i="73" s="1"/>
  <c r="D23" i="73"/>
  <c r="E215" i="73"/>
  <c r="L215" i="73" s="1"/>
  <c r="E14" i="80"/>
  <c r="H198" i="73"/>
  <c r="H209" i="73"/>
  <c r="L15" i="80"/>
  <c r="O8" i="80"/>
  <c r="G186" i="73" s="1"/>
  <c r="E186" i="73" s="1"/>
  <c r="N9" i="80"/>
  <c r="E31" i="82" s="1"/>
  <c r="N10" i="80"/>
  <c r="N11" i="80"/>
  <c r="N13" i="80"/>
  <c r="N14" i="80"/>
  <c r="G214" i="73"/>
  <c r="H188" i="73"/>
  <c r="H183" i="73"/>
  <c r="D177" i="73"/>
  <c r="H218" i="73"/>
  <c r="E221" i="73"/>
  <c r="D164" i="73"/>
  <c r="D152" i="73"/>
  <c r="F25" i="73"/>
  <c r="B26" i="73"/>
  <c r="G30" i="74"/>
  <c r="C194" i="79"/>
  <c r="C195" i="79" s="1"/>
  <c r="D111" i="79"/>
  <c r="D22" i="79"/>
  <c r="C8" i="79"/>
  <c r="G13" i="32"/>
  <c r="G14" i="32"/>
  <c r="D9" i="32"/>
  <c r="G9" i="32" s="1"/>
  <c r="D10" i="32"/>
  <c r="G10" i="32" s="1"/>
  <c r="H32" i="74" s="1"/>
  <c r="D11" i="32"/>
  <c r="G11" i="32" s="1"/>
  <c r="D12" i="32"/>
  <c r="G12" i="32" s="1"/>
  <c r="D13" i="32"/>
  <c r="D14" i="32"/>
  <c r="D8" i="32"/>
  <c r="G8" i="32" s="1"/>
  <c r="I12" i="69" l="1"/>
  <c r="G198" i="73"/>
  <c r="E32" i="82"/>
  <c r="O12" i="80"/>
  <c r="E34" i="82"/>
  <c r="O14" i="80"/>
  <c r="G211" i="73" s="1"/>
  <c r="E36" i="82"/>
  <c r="C21" i="77"/>
  <c r="G205" i="73"/>
  <c r="G204" i="73" s="1"/>
  <c r="E35" i="82"/>
  <c r="D82" i="77"/>
  <c r="C82" i="77" s="1"/>
  <c r="C89" i="34" s="1"/>
  <c r="E83" i="33" s="1"/>
  <c r="C83" i="33" s="1"/>
  <c r="O11" i="80"/>
  <c r="E33" i="82"/>
  <c r="O9" i="80"/>
  <c r="G196" i="73" s="1"/>
  <c r="N15" i="80"/>
  <c r="C48" i="77"/>
  <c r="O7" i="80"/>
  <c r="G179" i="73"/>
  <c r="G178" i="73" s="1"/>
  <c r="C42" i="33"/>
  <c r="E57" i="33"/>
  <c r="O13" i="80"/>
  <c r="G206" i="73" s="1"/>
  <c r="O10" i="80"/>
  <c r="G200" i="73" s="1"/>
  <c r="J123" i="73"/>
  <c r="J118" i="73" s="1"/>
  <c r="G185" i="73"/>
  <c r="C229" i="73"/>
  <c r="C86" i="77"/>
  <c r="C93" i="34" s="1"/>
  <c r="E87" i="33" s="1"/>
  <c r="C87" i="33" s="1"/>
  <c r="H165" i="73"/>
  <c r="G187" i="73"/>
  <c r="G210" i="73"/>
  <c r="G209" i="73" s="1"/>
  <c r="C37" i="77"/>
  <c r="D25" i="77"/>
  <c r="C31" i="34" s="1"/>
  <c r="E25" i="33" s="1"/>
  <c r="C25" i="33" s="1"/>
  <c r="H13" i="73"/>
  <c r="J133" i="73"/>
  <c r="E48" i="73"/>
  <c r="E127" i="73"/>
  <c r="J56" i="73"/>
  <c r="J41" i="73"/>
  <c r="J72" i="73"/>
  <c r="J87" i="73"/>
  <c r="J103" i="73"/>
  <c r="H178" i="73"/>
  <c r="D9" i="73" l="1"/>
  <c r="D8" i="73" s="1"/>
  <c r="E1" i="84"/>
  <c r="F1" i="84" s="1"/>
  <c r="C45" i="82" s="1"/>
  <c r="G180" i="73"/>
  <c r="E180" i="73" s="1"/>
  <c r="P7" i="80"/>
  <c r="B15" i="83"/>
  <c r="D20" i="80"/>
  <c r="O19" i="80"/>
  <c r="D7" i="80"/>
  <c r="G195" i="73"/>
  <c r="G194" i="73" s="1"/>
  <c r="E123" i="73"/>
  <c r="D48" i="77"/>
  <c r="C55" i="34"/>
  <c r="E49" i="33" s="1"/>
  <c r="C49" i="33" s="1"/>
  <c r="C57" i="33"/>
  <c r="C68" i="77"/>
  <c r="E179" i="73"/>
  <c r="N16" i="80"/>
  <c r="O177" i="73"/>
  <c r="D15" i="30"/>
  <c r="E87" i="77"/>
  <c r="D21" i="80" s="1"/>
  <c r="E86" i="77"/>
  <c r="D23" i="80" s="1"/>
  <c r="E85" i="77"/>
  <c r="L79" i="77"/>
  <c r="K79" i="77"/>
  <c r="J79" i="77"/>
  <c r="I79" i="77"/>
  <c r="H79" i="77"/>
  <c r="G79" i="77"/>
  <c r="F79" i="77"/>
  <c r="G76" i="77"/>
  <c r="I73" i="77"/>
  <c r="G69" i="77"/>
  <c r="L67" i="77"/>
  <c r="J67" i="77"/>
  <c r="I67" i="77"/>
  <c r="H67" i="77"/>
  <c r="G67" i="77"/>
  <c r="F67" i="77"/>
  <c r="F66" i="77"/>
  <c r="I65" i="77"/>
  <c r="E65" i="77"/>
  <c r="E61" i="77"/>
  <c r="E60" i="77"/>
  <c r="E59" i="77"/>
  <c r="E58" i="77"/>
  <c r="E57" i="77"/>
  <c r="L56" i="77"/>
  <c r="E56" i="77"/>
  <c r="E54" i="77"/>
  <c r="E49" i="77"/>
  <c r="H47" i="77"/>
  <c r="H45" i="77"/>
  <c r="E45" i="77"/>
  <c r="K41" i="77"/>
  <c r="E41" i="77"/>
  <c r="L40" i="77"/>
  <c r="J40" i="77"/>
  <c r="I40" i="77"/>
  <c r="G40" i="77"/>
  <c r="F40" i="77"/>
  <c r="L39" i="77"/>
  <c r="F37" i="77"/>
  <c r="G37" i="77" s="1"/>
  <c r="E36" i="77"/>
  <c r="L32" i="77"/>
  <c r="K32" i="77"/>
  <c r="J32" i="77"/>
  <c r="I32" i="77"/>
  <c r="H32" i="77"/>
  <c r="G32" i="77"/>
  <c r="F32" i="77"/>
  <c r="C32" i="77"/>
  <c r="N26" i="77" s="1"/>
  <c r="E31" i="77"/>
  <c r="I27" i="77"/>
  <c r="I10" i="77"/>
  <c r="I9" i="77" s="1"/>
  <c r="I8" i="77" s="1"/>
  <c r="L9" i="77"/>
  <c r="L8" i="77" s="1"/>
  <c r="K9" i="77"/>
  <c r="K8" i="77" s="1"/>
  <c r="J9" i="77"/>
  <c r="J8" i="77" s="1"/>
  <c r="H9" i="77"/>
  <c r="H8" i="77" s="1"/>
  <c r="F7" i="77"/>
  <c r="E226" i="73"/>
  <c r="H225" i="73"/>
  <c r="H217" i="73" s="1"/>
  <c r="G225" i="73"/>
  <c r="F225" i="73"/>
  <c r="E222" i="73"/>
  <c r="E220" i="73"/>
  <c r="E219" i="73"/>
  <c r="G218" i="73"/>
  <c r="F218" i="73"/>
  <c r="E216" i="73"/>
  <c r="E214" i="73"/>
  <c r="E213" i="73"/>
  <c r="E212" i="73"/>
  <c r="E211" i="73"/>
  <c r="E210" i="73"/>
  <c r="L208" i="73"/>
  <c r="E207" i="73"/>
  <c r="E206" i="73"/>
  <c r="E205" i="73"/>
  <c r="E203" i="73"/>
  <c r="L203" i="73" s="1"/>
  <c r="E202" i="73"/>
  <c r="E201" i="73"/>
  <c r="E200" i="73"/>
  <c r="E199" i="73"/>
  <c r="L197" i="73"/>
  <c r="E196" i="73"/>
  <c r="H194" i="73"/>
  <c r="E193" i="73"/>
  <c r="E192" i="73"/>
  <c r="E191" i="73"/>
  <c r="E190" i="73"/>
  <c r="E188" i="73"/>
  <c r="E187" i="73"/>
  <c r="F184" i="73"/>
  <c r="F177" i="73" s="1"/>
  <c r="E182" i="73"/>
  <c r="L181" i="73"/>
  <c r="E176" i="73"/>
  <c r="J175" i="73"/>
  <c r="E174" i="73"/>
  <c r="E173" i="73"/>
  <c r="H172" i="73"/>
  <c r="E171" i="73"/>
  <c r="E170" i="73"/>
  <c r="E168" i="73"/>
  <c r="E167" i="73"/>
  <c r="E166" i="73"/>
  <c r="G165" i="73"/>
  <c r="G164" i="73" s="1"/>
  <c r="F165" i="73"/>
  <c r="F164" i="73" s="1"/>
  <c r="E163" i="73"/>
  <c r="E162" i="73"/>
  <c r="J161" i="73"/>
  <c r="I161" i="73"/>
  <c r="F161" i="73"/>
  <c r="J158" i="73"/>
  <c r="E157" i="73"/>
  <c r="E156" i="73"/>
  <c r="E155" i="73"/>
  <c r="J154" i="73"/>
  <c r="J153" i="73" s="1"/>
  <c r="E151" i="73"/>
  <c r="E150" i="73"/>
  <c r="E149" i="73"/>
  <c r="H148" i="73"/>
  <c r="G148" i="73"/>
  <c r="E147" i="73"/>
  <c r="E145" i="73"/>
  <c r="E143" i="73"/>
  <c r="E142" i="73"/>
  <c r="E141" i="73"/>
  <c r="E140" i="73"/>
  <c r="E139" i="73"/>
  <c r="P134" i="73"/>
  <c r="L134" i="73"/>
  <c r="M134" i="73" s="1"/>
  <c r="H133" i="73"/>
  <c r="G133" i="73"/>
  <c r="P119" i="73"/>
  <c r="L119" i="73"/>
  <c r="M119" i="73" s="1"/>
  <c r="I118" i="73"/>
  <c r="H118" i="73"/>
  <c r="G118" i="73"/>
  <c r="P104" i="73"/>
  <c r="L104" i="73"/>
  <c r="M104" i="73" s="1"/>
  <c r="L103" i="73"/>
  <c r="M103" i="73" s="1"/>
  <c r="H103" i="73"/>
  <c r="G103" i="73"/>
  <c r="P88" i="73"/>
  <c r="L88" i="73"/>
  <c r="M88" i="73" s="1"/>
  <c r="I87" i="73"/>
  <c r="H87" i="73"/>
  <c r="G87" i="73"/>
  <c r="F87" i="73"/>
  <c r="F71" i="73" s="1"/>
  <c r="F24" i="73" s="1"/>
  <c r="F23" i="73" s="1"/>
  <c r="P73" i="73"/>
  <c r="L73" i="73"/>
  <c r="M73" i="73" s="1"/>
  <c r="L72" i="73"/>
  <c r="M72" i="73" s="1"/>
  <c r="I72" i="73"/>
  <c r="H72" i="73"/>
  <c r="G72" i="73"/>
  <c r="P57" i="73"/>
  <c r="L57" i="73"/>
  <c r="M57" i="73" s="1"/>
  <c r="I56" i="73"/>
  <c r="H56" i="73"/>
  <c r="G56" i="73"/>
  <c r="E43" i="73"/>
  <c r="P42" i="73"/>
  <c r="L42" i="73"/>
  <c r="M42" i="73" s="1"/>
  <c r="E42" i="73"/>
  <c r="I41" i="73"/>
  <c r="H41" i="73"/>
  <c r="G41" i="73"/>
  <c r="E40" i="73"/>
  <c r="E38" i="73"/>
  <c r="J37" i="73"/>
  <c r="J26" i="73" s="1"/>
  <c r="J25" i="73" s="1"/>
  <c r="E36" i="73"/>
  <c r="E35" i="73"/>
  <c r="E34" i="73"/>
  <c r="E33" i="73"/>
  <c r="E32" i="73"/>
  <c r="L26" i="73"/>
  <c r="M26" i="73" s="1"/>
  <c r="H26" i="73"/>
  <c r="G26" i="73"/>
  <c r="L25" i="73"/>
  <c r="M25" i="73" s="1"/>
  <c r="L24" i="73"/>
  <c r="M24" i="73" s="1"/>
  <c r="E20" i="73"/>
  <c r="E19" i="73"/>
  <c r="E17" i="73"/>
  <c r="E16" i="73"/>
  <c r="E15" i="73"/>
  <c r="E12" i="73"/>
  <c r="E11" i="73"/>
  <c r="J10" i="73"/>
  <c r="J9" i="73" s="1"/>
  <c r="I10" i="73"/>
  <c r="I9" i="73" s="1"/>
  <c r="H10" i="73"/>
  <c r="G10" i="73"/>
  <c r="F10" i="73"/>
  <c r="F9" i="73" s="1"/>
  <c r="G42" i="33"/>
  <c r="E8" i="76"/>
  <c r="D7" i="76"/>
  <c r="D6" i="76" s="1"/>
  <c r="C7" i="76"/>
  <c r="C6" i="76" s="1"/>
  <c r="E8" i="75"/>
  <c r="D7" i="75"/>
  <c r="D6" i="75" s="1"/>
  <c r="C7" i="75"/>
  <c r="C6" i="75" s="1"/>
  <c r="J15" i="69"/>
  <c r="C32" i="74"/>
  <c r="C31" i="74"/>
  <c r="F9" i="74"/>
  <c r="G9" i="74"/>
  <c r="H9" i="74"/>
  <c r="H8" i="74" s="1"/>
  <c r="C29" i="74"/>
  <c r="C30" i="74"/>
  <c r="C33" i="74"/>
  <c r="C28" i="74"/>
  <c r="D76" i="77" l="1"/>
  <c r="C76" i="77" s="1"/>
  <c r="E76" i="77" s="1"/>
  <c r="D52" i="77"/>
  <c r="C52" i="77" s="1"/>
  <c r="E52" i="77" s="1"/>
  <c r="D63" i="77"/>
  <c r="C63" i="77" s="1"/>
  <c r="D80" i="77"/>
  <c r="C80" i="77" s="1"/>
  <c r="E80" i="77" s="1"/>
  <c r="D81" i="77"/>
  <c r="C81" i="77" s="1"/>
  <c r="E81" i="77" s="1"/>
  <c r="D34" i="77"/>
  <c r="C41" i="34" s="1"/>
  <c r="E35" i="33" s="1"/>
  <c r="C35" i="33" s="1"/>
  <c r="N16" i="69"/>
  <c r="D83" i="77"/>
  <c r="C83" i="77" s="1"/>
  <c r="E83" i="77" s="1"/>
  <c r="F2" i="84"/>
  <c r="E48" i="82" s="1"/>
  <c r="D43" i="77"/>
  <c r="C43" i="77" s="1"/>
  <c r="E43" i="77" s="1"/>
  <c r="D44" i="77"/>
  <c r="C44" i="77" s="1"/>
  <c r="E44" i="77" s="1"/>
  <c r="D46" i="77"/>
  <c r="C46" i="77" s="1"/>
  <c r="D70" i="77"/>
  <c r="C70" i="77" s="1"/>
  <c r="E70" i="77" s="1"/>
  <c r="D62" i="77"/>
  <c r="C62" i="77" s="1"/>
  <c r="E62" i="77" s="1"/>
  <c r="D38" i="77"/>
  <c r="C45" i="34" s="1"/>
  <c r="E39" i="33" s="1"/>
  <c r="D51" i="77"/>
  <c r="C51" i="77" s="1"/>
  <c r="E51" i="77" s="1"/>
  <c r="D39" i="77"/>
  <c r="F217" i="73"/>
  <c r="D12" i="80"/>
  <c r="D16" i="80" s="1"/>
  <c r="G217" i="73"/>
  <c r="E6" i="76"/>
  <c r="F3" i="84"/>
  <c r="I10" i="82"/>
  <c r="E195" i="73"/>
  <c r="D67" i="77" s="1"/>
  <c r="C67" i="77" s="1"/>
  <c r="D68" i="77"/>
  <c r="E68" i="77" s="1"/>
  <c r="C75" i="34"/>
  <c r="E69" i="33" s="1"/>
  <c r="C69" i="33" s="1"/>
  <c r="A3" i="73"/>
  <c r="A3" i="77"/>
  <c r="E46" i="77"/>
  <c r="C53" i="34"/>
  <c r="E47" i="33" s="1"/>
  <c r="C47" i="33" s="1"/>
  <c r="E7" i="76"/>
  <c r="C51" i="34"/>
  <c r="E45" i="33" s="1"/>
  <c r="C45" i="33" s="1"/>
  <c r="C50" i="34"/>
  <c r="C59" i="34"/>
  <c r="E53" i="33" s="1"/>
  <c r="C53" i="33" s="1"/>
  <c r="C83" i="34"/>
  <c r="E77" i="33" s="1"/>
  <c r="C77" i="33" s="1"/>
  <c r="E63" i="77"/>
  <c r="C70" i="34"/>
  <c r="E64" i="33" s="1"/>
  <c r="C64" i="33" s="1"/>
  <c r="E39" i="77"/>
  <c r="C46" i="34"/>
  <c r="E40" i="33" s="1"/>
  <c r="C40" i="33" s="1"/>
  <c r="D29" i="77"/>
  <c r="E204" i="73"/>
  <c r="M14" i="69" s="1"/>
  <c r="C14" i="69" s="1"/>
  <c r="E15" i="74" s="1"/>
  <c r="D33" i="77"/>
  <c r="L190" i="73"/>
  <c r="D42" i="77"/>
  <c r="E14" i="73"/>
  <c r="D72" i="77"/>
  <c r="C72" i="77" s="1"/>
  <c r="E175" i="73"/>
  <c r="D64" i="77"/>
  <c r="L207" i="73"/>
  <c r="D77" i="77"/>
  <c r="C77" i="77" s="1"/>
  <c r="E225" i="73"/>
  <c r="F17" i="69" s="1"/>
  <c r="C84" i="77"/>
  <c r="C91" i="34" s="1"/>
  <c r="E85" i="33" s="1"/>
  <c r="C85" i="33" s="1"/>
  <c r="L193" i="73"/>
  <c r="D75" i="77"/>
  <c r="C75" i="77" s="1"/>
  <c r="L202" i="73"/>
  <c r="D73" i="77"/>
  <c r="C73" i="77" s="1"/>
  <c r="D69" i="77"/>
  <c r="C69" i="77" s="1"/>
  <c r="L212" i="73"/>
  <c r="D74" i="77"/>
  <c r="C74" i="77" s="1"/>
  <c r="C81" i="34" s="1"/>
  <c r="E75" i="33" s="1"/>
  <c r="C75" i="33" s="1"/>
  <c r="D30" i="77"/>
  <c r="D28" i="77"/>
  <c r="D27" i="77"/>
  <c r="C33" i="34" s="1"/>
  <c r="D23" i="77"/>
  <c r="E6" i="82" s="1"/>
  <c r="K40" i="77"/>
  <c r="H40" i="77"/>
  <c r="E133" i="73"/>
  <c r="D26" i="69" s="1"/>
  <c r="C26" i="69" s="1"/>
  <c r="E27" i="74" s="1"/>
  <c r="E103" i="73"/>
  <c r="D24" i="69" s="1"/>
  <c r="C24" i="69" s="1"/>
  <c r="E25" i="74" s="1"/>
  <c r="E138" i="73"/>
  <c r="E41" i="73"/>
  <c r="D20" i="69" s="1"/>
  <c r="C20" i="69" s="1"/>
  <c r="E21" i="74" s="1"/>
  <c r="E144" i="73"/>
  <c r="E56" i="73"/>
  <c r="D21" i="69" s="1"/>
  <c r="C21" i="69" s="1"/>
  <c r="E22" i="74" s="1"/>
  <c r="E87" i="73"/>
  <c r="D23" i="69" s="1"/>
  <c r="C23" i="69" s="1"/>
  <c r="E24" i="74" s="1"/>
  <c r="E72" i="73"/>
  <c r="D22" i="69" s="1"/>
  <c r="C22" i="69" s="1"/>
  <c r="E23" i="74" s="1"/>
  <c r="E118" i="73"/>
  <c r="D25" i="69" s="1"/>
  <c r="C25" i="69" s="1"/>
  <c r="E26" i="74" s="1"/>
  <c r="J102" i="73"/>
  <c r="E209" i="73"/>
  <c r="L182" i="73"/>
  <c r="H164" i="73"/>
  <c r="G102" i="73"/>
  <c r="G25" i="73"/>
  <c r="N27" i="73" s="1"/>
  <c r="I25" i="73"/>
  <c r="H102" i="73"/>
  <c r="I102" i="73"/>
  <c r="H25" i="73"/>
  <c r="E154" i="73"/>
  <c r="E153" i="73" s="1"/>
  <c r="H15" i="69" s="1"/>
  <c r="C15" i="69" s="1"/>
  <c r="E16" i="74" s="1"/>
  <c r="J71" i="73"/>
  <c r="E37" i="73"/>
  <c r="G71" i="73"/>
  <c r="E172" i="73"/>
  <c r="N17" i="69" s="1"/>
  <c r="J152" i="73"/>
  <c r="E183" i="73"/>
  <c r="E31" i="73"/>
  <c r="E161" i="73"/>
  <c r="G16" i="69" s="1"/>
  <c r="I71" i="73"/>
  <c r="E218" i="73"/>
  <c r="E169" i="73"/>
  <c r="E165" i="73" s="1"/>
  <c r="N13" i="69" s="1"/>
  <c r="G9" i="73"/>
  <c r="E198" i="73"/>
  <c r="H71" i="73"/>
  <c r="G184" i="73"/>
  <c r="G177" i="73" s="1"/>
  <c r="H9" i="73"/>
  <c r="E10" i="73"/>
  <c r="A3" i="74"/>
  <c r="A3" i="69"/>
  <c r="E148" i="73"/>
  <c r="D13" i="69" s="1"/>
  <c r="E6" i="75"/>
  <c r="E7" i="75"/>
  <c r="C58" i="34" l="1"/>
  <c r="C69" i="34"/>
  <c r="E38" i="77"/>
  <c r="C77" i="34"/>
  <c r="E71" i="33" s="1"/>
  <c r="C71" i="33" s="1"/>
  <c r="E9" i="82"/>
  <c r="H9" i="82"/>
  <c r="H10" i="82" s="1"/>
  <c r="C88" i="34"/>
  <c r="E82" i="33" s="1"/>
  <c r="C82" i="33" s="1"/>
  <c r="C90" i="34"/>
  <c r="E84" i="33" s="1"/>
  <c r="C84" i="33" s="1"/>
  <c r="C16" i="69"/>
  <c r="E17" i="74" s="1"/>
  <c r="C34" i="77"/>
  <c r="E34" i="77" s="1"/>
  <c r="D37" i="77"/>
  <c r="C87" i="34"/>
  <c r="E81" i="33" s="1"/>
  <c r="C79" i="77"/>
  <c r="F11" i="69"/>
  <c r="E217" i="73"/>
  <c r="C217" i="73" s="1"/>
  <c r="F4" i="84"/>
  <c r="E50" i="82" s="1"/>
  <c r="E49" i="82"/>
  <c r="G1" i="84"/>
  <c r="H1" i="84" s="1"/>
  <c r="F5" i="84" s="1"/>
  <c r="I24" i="73"/>
  <c r="E194" i="73"/>
  <c r="C17" i="69"/>
  <c r="E18" i="74" s="1"/>
  <c r="C18" i="74" s="1"/>
  <c r="M18" i="80"/>
  <c r="E16" i="80" s="1"/>
  <c r="E13" i="73"/>
  <c r="E9" i="73" s="1"/>
  <c r="C9" i="73" s="1"/>
  <c r="K12" i="69"/>
  <c r="J12" i="69" s="1"/>
  <c r="E44" i="33"/>
  <c r="E28" i="77"/>
  <c r="C34" i="34"/>
  <c r="E28" i="33" s="1"/>
  <c r="C28" i="33" s="1"/>
  <c r="E63" i="33"/>
  <c r="E75" i="77"/>
  <c r="C82" i="34"/>
  <c r="E76" i="33" s="1"/>
  <c r="C76" i="33" s="1"/>
  <c r="E52" i="33"/>
  <c r="E30" i="77"/>
  <c r="C36" i="34"/>
  <c r="E30" i="33" s="1"/>
  <c r="C30" i="33" s="1"/>
  <c r="E37" i="77"/>
  <c r="E27" i="33"/>
  <c r="E72" i="77"/>
  <c r="C79" i="34"/>
  <c r="E73" i="33" s="1"/>
  <c r="C73" i="33" s="1"/>
  <c r="E77" i="77"/>
  <c r="C84" i="34"/>
  <c r="E78" i="33" s="1"/>
  <c r="C78" i="33" s="1"/>
  <c r="E69" i="77"/>
  <c r="C76" i="34"/>
  <c r="E29" i="77"/>
  <c r="C35" i="34"/>
  <c r="E29" i="33" s="1"/>
  <c r="C29" i="33" s="1"/>
  <c r="C39" i="33"/>
  <c r="C38" i="33" s="1"/>
  <c r="E38" i="33"/>
  <c r="E33" i="77"/>
  <c r="C40" i="34"/>
  <c r="C38" i="34" s="1"/>
  <c r="E34" i="33" s="1"/>
  <c r="E23" i="77"/>
  <c r="E11" i="82" s="1"/>
  <c r="E23" i="33"/>
  <c r="C23" i="33" s="1"/>
  <c r="E73" i="77"/>
  <c r="C80" i="34"/>
  <c r="E74" i="33" s="1"/>
  <c r="C74" i="33" s="1"/>
  <c r="E67" i="77"/>
  <c r="C74" i="34"/>
  <c r="C44" i="34"/>
  <c r="M13" i="69"/>
  <c r="M10" i="69"/>
  <c r="C10" i="69" s="1"/>
  <c r="E11" i="74" s="1"/>
  <c r="C11" i="74" s="1"/>
  <c r="C15" i="74"/>
  <c r="D32" i="77"/>
  <c r="D84" i="77"/>
  <c r="D79" i="77" s="1"/>
  <c r="E178" i="73"/>
  <c r="D71" i="77"/>
  <c r="C71" i="77" s="1"/>
  <c r="C42" i="77"/>
  <c r="C49" i="34" s="1"/>
  <c r="E43" i="33" s="1"/>
  <c r="D40" i="77"/>
  <c r="C64" i="77"/>
  <c r="C71" i="34" s="1"/>
  <c r="E65" i="33" s="1"/>
  <c r="C65" i="33" s="1"/>
  <c r="D55" i="77"/>
  <c r="E74" i="77"/>
  <c r="E27" i="77"/>
  <c r="D26" i="77"/>
  <c r="E26" i="77" s="1"/>
  <c r="C17" i="74"/>
  <c r="C161" i="73"/>
  <c r="E102" i="73"/>
  <c r="E26" i="73"/>
  <c r="E25" i="73" s="1"/>
  <c r="E71" i="73"/>
  <c r="P71" i="73" s="1"/>
  <c r="J24" i="73"/>
  <c r="E164" i="73"/>
  <c r="C164" i="73" s="1"/>
  <c r="G2" i="80" s="1"/>
  <c r="G24" i="73"/>
  <c r="G23" i="73" s="1"/>
  <c r="G8" i="73" s="1"/>
  <c r="H24" i="73"/>
  <c r="P118" i="73"/>
  <c r="C16" i="74"/>
  <c r="P133" i="73"/>
  <c r="P72" i="73"/>
  <c r="P87" i="73"/>
  <c r="E80" i="33" l="1"/>
  <c r="C86" i="34"/>
  <c r="C81" i="33"/>
  <c r="C80" i="33" s="1"/>
  <c r="E12" i="82"/>
  <c r="N28" i="77"/>
  <c r="M28" i="77"/>
  <c r="M29" i="77" s="1"/>
  <c r="M22" i="77"/>
  <c r="C22" i="77" s="1"/>
  <c r="C28" i="34" s="1"/>
  <c r="E24" i="73"/>
  <c r="E32" i="77"/>
  <c r="F6" i="84"/>
  <c r="E52" i="82" s="1"/>
  <c r="E51" i="82"/>
  <c r="M12" i="69"/>
  <c r="C12" i="69" s="1"/>
  <c r="E13" i="74" s="1"/>
  <c r="C43" i="33"/>
  <c r="C44" i="33"/>
  <c r="E68" i="33"/>
  <c r="C68" i="33" s="1"/>
  <c r="C62" i="34"/>
  <c r="C32" i="34"/>
  <c r="E70" i="33"/>
  <c r="C63" i="33"/>
  <c r="C56" i="33" s="1"/>
  <c r="E56" i="33"/>
  <c r="C52" i="33"/>
  <c r="E26" i="33"/>
  <c r="C27" i="33"/>
  <c r="C26" i="33" s="1"/>
  <c r="C34" i="33"/>
  <c r="E32" i="33"/>
  <c r="C32" i="33" s="1"/>
  <c r="E71" i="77"/>
  <c r="C78" i="34"/>
  <c r="E72" i="33" s="1"/>
  <c r="C72" i="33" s="1"/>
  <c r="E84" i="77"/>
  <c r="E79" i="77" s="1"/>
  <c r="D19" i="69"/>
  <c r="C19" i="69" s="1"/>
  <c r="E20" i="74" s="1"/>
  <c r="C20" i="74" s="1"/>
  <c r="M9" i="69"/>
  <c r="E42" i="77"/>
  <c r="E64" i="77"/>
  <c r="E55" i="77" s="1"/>
  <c r="O11" i="77" s="1"/>
  <c r="C55" i="77"/>
  <c r="E234" i="73"/>
  <c r="I23" i="73"/>
  <c r="F9" i="79"/>
  <c r="F10" i="79" s="1"/>
  <c r="J23" i="73"/>
  <c r="L20" i="73"/>
  <c r="P41" i="73"/>
  <c r="E230" i="73"/>
  <c r="P103" i="73"/>
  <c r="N24" i="73"/>
  <c r="P56" i="73"/>
  <c r="P102" i="73"/>
  <c r="P26" i="73"/>
  <c r="C21" i="74"/>
  <c r="O8" i="77"/>
  <c r="O6" i="77" s="1"/>
  <c r="P6" i="77" s="1"/>
  <c r="C27" i="74"/>
  <c r="C26" i="74"/>
  <c r="C25" i="74"/>
  <c r="C22" i="74"/>
  <c r="C24" i="74"/>
  <c r="C23" i="74"/>
  <c r="C9" i="69" l="1"/>
  <c r="M26" i="77"/>
  <c r="G23" i="79"/>
  <c r="C70" i="33"/>
  <c r="J8" i="73"/>
  <c r="I8" i="73"/>
  <c r="D22" i="77"/>
  <c r="F20" i="79"/>
  <c r="E23" i="73"/>
  <c r="C23" i="73" s="1"/>
  <c r="G8" i="74"/>
  <c r="F8" i="74"/>
  <c r="M9" i="74"/>
  <c r="M8" i="74" s="1"/>
  <c r="L9" i="74"/>
  <c r="L8" i="74" s="1"/>
  <c r="K9" i="74"/>
  <c r="K8" i="74" s="1"/>
  <c r="I9" i="74"/>
  <c r="I8" i="74" s="1"/>
  <c r="G7" i="32"/>
  <c r="E9" i="30" s="1"/>
  <c r="F9" i="30" s="1"/>
  <c r="F7" i="32"/>
  <c r="E7" i="32"/>
  <c r="G14" i="30"/>
  <c r="F14" i="30"/>
  <c r="F13" i="30"/>
  <c r="F12" i="30"/>
  <c r="F11" i="30"/>
  <c r="C10" i="30"/>
  <c r="F16" i="30"/>
  <c r="G16" i="30" s="1"/>
  <c r="C15" i="30"/>
  <c r="D7" i="30"/>
  <c r="E7" i="30" s="1"/>
  <c r="K8" i="69"/>
  <c r="O8" i="69"/>
  <c r="N8" i="69"/>
  <c r="I8" i="69"/>
  <c r="E8" i="69"/>
  <c r="J8" i="69"/>
  <c r="H15" i="72"/>
  <c r="G15" i="72"/>
  <c r="H14" i="72"/>
  <c r="G14" i="72"/>
  <c r="G13" i="72"/>
  <c r="D13" i="72"/>
  <c r="H13" i="72" s="1"/>
  <c r="H12" i="72"/>
  <c r="G12" i="72"/>
  <c r="G11" i="72"/>
  <c r="D11" i="72"/>
  <c r="H11" i="72" s="1"/>
  <c r="H10" i="72"/>
  <c r="G10" i="72"/>
  <c r="G9" i="72"/>
  <c r="D9" i="72"/>
  <c r="H9" i="72" s="1"/>
  <c r="G7" i="72"/>
  <c r="D7" i="72"/>
  <c r="H7" i="72" s="1"/>
  <c r="C6" i="72"/>
  <c r="A3" i="72"/>
  <c r="H15" i="71"/>
  <c r="G15" i="71"/>
  <c r="H14" i="71"/>
  <c r="G14" i="71"/>
  <c r="G13" i="71"/>
  <c r="D13" i="71"/>
  <c r="H13" i="71" s="1"/>
  <c r="H12" i="71"/>
  <c r="G12" i="71"/>
  <c r="G11" i="71"/>
  <c r="D11" i="71"/>
  <c r="H11" i="71" s="1"/>
  <c r="H10" i="71"/>
  <c r="G10" i="71"/>
  <c r="G9" i="71"/>
  <c r="D9" i="71"/>
  <c r="H9" i="71" s="1"/>
  <c r="G7" i="71"/>
  <c r="D7" i="71"/>
  <c r="D6" i="71" s="1"/>
  <c r="C6" i="71"/>
  <c r="A3" i="71"/>
  <c r="K11" i="39"/>
  <c r="E11" i="39"/>
  <c r="G11" i="39" s="1"/>
  <c r="E10" i="33"/>
  <c r="C10" i="33"/>
  <c r="G11" i="30"/>
  <c r="E10" i="74" l="1"/>
  <c r="C10" i="74" s="1"/>
  <c r="N20" i="77"/>
  <c r="N21" i="77" s="1"/>
  <c r="D21" i="77"/>
  <c r="O21" i="77" s="1"/>
  <c r="E22" i="77"/>
  <c r="N27" i="77"/>
  <c r="N29" i="77" s="1"/>
  <c r="N30" i="77" s="1"/>
  <c r="C8" i="30"/>
  <c r="I12" i="30" s="1"/>
  <c r="I15" i="30" s="1"/>
  <c r="I17" i="30" s="1"/>
  <c r="I13" i="30"/>
  <c r="F11" i="39"/>
  <c r="D6" i="72"/>
  <c r="H7" i="71"/>
  <c r="P23" i="73"/>
  <c r="A3" i="76"/>
  <c r="A3" i="75"/>
  <c r="F8" i="69"/>
  <c r="G8" i="69"/>
  <c r="D8" i="69"/>
  <c r="D9" i="74"/>
  <c r="D8" i="74" s="1"/>
  <c r="J9" i="74"/>
  <c r="J8" i="74" s="1"/>
  <c r="C7" i="32"/>
  <c r="D7" i="32"/>
  <c r="P26" i="77" l="1"/>
  <c r="N22" i="77"/>
  <c r="D22" i="80"/>
  <c r="G12" i="82" s="1"/>
  <c r="E21" i="77"/>
  <c r="G14" i="82" s="1"/>
  <c r="C27" i="34"/>
  <c r="D27" i="34" s="1"/>
  <c r="E22" i="33"/>
  <c r="L8" i="69"/>
  <c r="D10" i="30"/>
  <c r="D8" i="30" s="1"/>
  <c r="D19" i="80" l="1"/>
  <c r="C22" i="33"/>
  <c r="E21" i="33"/>
  <c r="C13" i="74"/>
  <c r="G9" i="30"/>
  <c r="F23" i="33" l="1"/>
  <c r="C21" i="33"/>
  <c r="E10" i="30"/>
  <c r="E8" i="30" l="1"/>
  <c r="F10" i="30"/>
  <c r="G10" i="30"/>
  <c r="Q11" i="41"/>
  <c r="C10" i="39"/>
  <c r="A3" i="32"/>
  <c r="A3" i="33" s="1"/>
  <c r="F10" i="39"/>
  <c r="E10" i="39"/>
  <c r="O11" i="41"/>
  <c r="P11" i="41"/>
  <c r="H10" i="39"/>
  <c r="L11" i="41"/>
  <c r="AJ11" i="41"/>
  <c r="I10" i="39"/>
  <c r="J10" i="39"/>
  <c r="G33" i="9"/>
  <c r="G31" i="9" s="1"/>
  <c r="F33" i="9"/>
  <c r="F31" i="9" s="1"/>
  <c r="E33" i="9"/>
  <c r="E31" i="9" s="1"/>
  <c r="D33" i="9"/>
  <c r="D31" i="9" s="1"/>
  <c r="C33" i="9"/>
  <c r="C31" i="9" s="1"/>
  <c r="C26" i="9"/>
  <c r="C24" i="9" s="1"/>
  <c r="G26" i="9"/>
  <c r="G24" i="9" s="1"/>
  <c r="F26" i="9"/>
  <c r="F24" i="9" s="1"/>
  <c r="E26" i="9"/>
  <c r="E24" i="9" s="1"/>
  <c r="D26" i="9"/>
  <c r="D24" i="9" s="1"/>
  <c r="G18" i="9"/>
  <c r="G16" i="9" s="1"/>
  <c r="F18" i="9"/>
  <c r="F16" i="9" s="1"/>
  <c r="E18" i="9"/>
  <c r="E16" i="9" s="1"/>
  <c r="D18" i="9"/>
  <c r="D16" i="9" s="1"/>
  <c r="C18" i="9"/>
  <c r="C16" i="9" s="1"/>
  <c r="D10" i="9"/>
  <c r="D8" i="9" s="1"/>
  <c r="E10" i="9"/>
  <c r="E8" i="9" s="1"/>
  <c r="F10" i="9"/>
  <c r="F8" i="9" s="1"/>
  <c r="G10" i="9"/>
  <c r="G8" i="9" s="1"/>
  <c r="C10" i="9"/>
  <c r="C8" i="9" s="1"/>
  <c r="D10" i="7"/>
  <c r="D7" i="7" s="1"/>
  <c r="E10" i="7"/>
  <c r="E7" i="7" s="1"/>
  <c r="F10" i="7"/>
  <c r="F7" i="7" s="1"/>
  <c r="G10" i="7"/>
  <c r="G7" i="7" s="1"/>
  <c r="C10" i="7"/>
  <c r="C7" i="7" s="1"/>
  <c r="D17" i="6"/>
  <c r="E17" i="6"/>
  <c r="E16" i="6" s="1"/>
  <c r="F17" i="6"/>
  <c r="G17" i="6"/>
  <c r="H17" i="6"/>
  <c r="I17" i="6"/>
  <c r="C17" i="6"/>
  <c r="D24" i="6"/>
  <c r="D16" i="6" s="1"/>
  <c r="E24" i="6"/>
  <c r="F24" i="6"/>
  <c r="G24" i="6"/>
  <c r="H24" i="6"/>
  <c r="I24" i="6"/>
  <c r="C24" i="6"/>
  <c r="I35" i="6"/>
  <c r="H35" i="6"/>
  <c r="G35" i="6"/>
  <c r="F35" i="6"/>
  <c r="E35" i="6"/>
  <c r="D35" i="6"/>
  <c r="C35" i="6"/>
  <c r="D32" i="6"/>
  <c r="E32" i="6"/>
  <c r="F32" i="6"/>
  <c r="G32" i="6"/>
  <c r="G29" i="6"/>
  <c r="H32" i="6"/>
  <c r="I32" i="6"/>
  <c r="C32" i="6"/>
  <c r="C29" i="6"/>
  <c r="D10" i="6"/>
  <c r="D8" i="6" s="1"/>
  <c r="E10" i="6"/>
  <c r="E8" i="6" s="1"/>
  <c r="F10" i="6"/>
  <c r="F8" i="6" s="1"/>
  <c r="G10" i="6"/>
  <c r="G8" i="6" s="1"/>
  <c r="H10" i="6"/>
  <c r="H8" i="6" s="1"/>
  <c r="I10" i="6"/>
  <c r="I8" i="6" s="1"/>
  <c r="C10" i="6"/>
  <c r="C8" i="6"/>
  <c r="AK11" i="41"/>
  <c r="A3" i="34"/>
  <c r="A4" i="39"/>
  <c r="A4" i="41" s="1"/>
  <c r="G10" i="39"/>
  <c r="D10" i="39"/>
  <c r="H16" i="6" l="1"/>
  <c r="F8" i="30"/>
  <c r="I10" i="30"/>
  <c r="G16" i="6"/>
  <c r="F16" i="6"/>
  <c r="I29" i="6"/>
  <c r="F29" i="6"/>
  <c r="F22" i="9"/>
  <c r="I16" i="6"/>
  <c r="G8" i="30"/>
  <c r="C16" i="6"/>
  <c r="E22" i="9"/>
  <c r="H29" i="6"/>
  <c r="D22" i="9"/>
  <c r="C22" i="9"/>
  <c r="G22" i="9"/>
  <c r="D29" i="6"/>
  <c r="E29" i="6"/>
  <c r="K10" i="39"/>
  <c r="E15" i="30" l="1"/>
  <c r="F15" i="30" s="1"/>
  <c r="G15" i="30" s="1"/>
  <c r="K12" i="41" l="1"/>
  <c r="D12" i="41" l="1"/>
  <c r="K11" i="41"/>
  <c r="C12" i="41" l="1"/>
  <c r="C11" i="41" s="1"/>
  <c r="D11" i="41"/>
  <c r="E159" i="73" l="1"/>
  <c r="E158" i="73" s="1"/>
  <c r="H13" i="69" l="1"/>
  <c r="C13" i="69" s="1"/>
  <c r="D53" i="77"/>
  <c r="E152" i="73"/>
  <c r="H8" i="69" l="1"/>
  <c r="E14" i="74"/>
  <c r="C53" i="77"/>
  <c r="C60" i="34" s="1"/>
  <c r="D50" i="77"/>
  <c r="C152" i="73"/>
  <c r="E54" i="33" l="1"/>
  <c r="C57" i="34"/>
  <c r="C14" i="74"/>
  <c r="E53" i="77"/>
  <c r="E50" i="77" s="1"/>
  <c r="C50" i="77"/>
  <c r="C54" i="33" l="1"/>
  <c r="C51" i="33" s="1"/>
  <c r="E51" i="33"/>
  <c r="O10" i="77"/>
  <c r="H185" i="73"/>
  <c r="H184" i="73" s="1"/>
  <c r="H177" i="73" s="1"/>
  <c r="H8" i="73" s="1"/>
  <c r="M188" i="73"/>
  <c r="B5" i="83"/>
  <c r="E185" i="73"/>
  <c r="B16" i="83" l="1"/>
  <c r="B17" i="83" s="1"/>
  <c r="B18" i="83" s="1"/>
  <c r="E18" i="82"/>
  <c r="D78" i="77"/>
  <c r="M11" i="69"/>
  <c r="E184" i="73"/>
  <c r="E177" i="73" s="1"/>
  <c r="L189" i="73"/>
  <c r="L177" i="73" s="1"/>
  <c r="N177" i="73" s="1"/>
  <c r="D66" i="77" l="1"/>
  <c r="D20" i="77" s="1"/>
  <c r="D9" i="77" s="1"/>
  <c r="D8" i="77" s="1"/>
  <c r="H18" i="82"/>
  <c r="H19" i="82" s="1"/>
  <c r="H20" i="82" s="1"/>
  <c r="H21" i="82" s="1"/>
  <c r="E37" i="82"/>
  <c r="F37" i="82" s="1"/>
  <c r="C78" i="77"/>
  <c r="C66" i="77" s="1"/>
  <c r="M8" i="69"/>
  <c r="C11" i="69"/>
  <c r="C8" i="69" s="1"/>
  <c r="N178" i="73"/>
  <c r="N179" i="73"/>
  <c r="C177" i="73"/>
  <c r="C8" i="73" s="1"/>
  <c r="E8" i="73"/>
  <c r="M5" i="77" l="1"/>
  <c r="E78" i="77"/>
  <c r="E66" i="77" s="1"/>
  <c r="C85" i="34"/>
  <c r="C73" i="34" s="1"/>
  <c r="E17" i="80"/>
  <c r="M9" i="77"/>
  <c r="E12" i="74"/>
  <c r="F7" i="79"/>
  <c r="G7" i="79" s="1"/>
  <c r="P8" i="73"/>
  <c r="L8" i="73"/>
  <c r="E79" i="33" l="1"/>
  <c r="C79" i="33" s="1"/>
  <c r="C67" i="33" s="1"/>
  <c r="C12" i="74"/>
  <c r="C9" i="74" s="1"/>
  <c r="E9" i="74"/>
  <c r="E8" i="74" s="1"/>
  <c r="N11" i="74" s="1"/>
  <c r="M8" i="73"/>
  <c r="E67" i="33" l="1"/>
  <c r="Q8" i="69"/>
  <c r="C8" i="74"/>
  <c r="N9" i="74" l="1"/>
  <c r="C47" i="77" l="1"/>
  <c r="C54" i="34" s="1"/>
  <c r="E40" i="77"/>
  <c r="O9" i="77" s="1"/>
  <c r="E48" i="33" l="1"/>
  <c r="C47" i="34"/>
  <c r="C26" i="34" s="1"/>
  <c r="C8" i="34" s="1"/>
  <c r="C6" i="34" s="1"/>
  <c r="C40" i="77"/>
  <c r="C20" i="77" s="1"/>
  <c r="E20" i="77"/>
  <c r="E9" i="77" l="1"/>
  <c r="E8" i="77" s="1"/>
  <c r="N23" i="77"/>
  <c r="M18" i="77"/>
  <c r="M19" i="77" s="1"/>
  <c r="C9" i="77"/>
  <c r="C8" i="77" s="1"/>
  <c r="G20" i="77"/>
  <c r="G9" i="77" s="1"/>
  <c r="G8" i="77" s="1"/>
  <c r="D6" i="34"/>
  <c r="E41" i="33"/>
  <c r="E20" i="33" s="1"/>
  <c r="E9" i="33" s="1"/>
  <c r="E8" i="33" s="1"/>
  <c r="C48" i="33"/>
  <c r="C41" i="33" s="1"/>
  <c r="C20" i="33" s="1"/>
  <c r="C9" i="33" s="1"/>
  <c r="C8" i="33" s="1"/>
  <c r="F8" i="33" s="1"/>
  <c r="C19" i="80" l="1"/>
  <c r="E19" i="80" s="1"/>
  <c r="M8" i="77"/>
  <c r="M4" i="77"/>
  <c r="M7" i="77"/>
  <c r="O8" i="74"/>
  <c r="N7" i="77"/>
  <c r="F10" i="77"/>
  <c r="F9" i="77"/>
  <c r="F8" i="7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Giang</author>
  </authors>
  <commentList>
    <comment ref="G180" authorId="0" shapeId="0" xr:uid="{BEB10E28-0121-42B9-90B3-5A4AAFCE7BF6}">
      <text>
        <r>
          <rPr>
            <b/>
            <sz val="9"/>
            <color indexed="81"/>
            <rFont val="Tahoma"/>
            <family val="2"/>
          </rPr>
          <t>Giang:</t>
        </r>
        <r>
          <rPr>
            <sz val="9"/>
            <color indexed="81"/>
            <rFont val="Tahoma"/>
            <family val="2"/>
          </rPr>
          <t xml:space="preserve">
10% chi khác của mỗi biên chế</t>
        </r>
      </text>
    </comment>
    <comment ref="G187" authorId="0" shapeId="0" xr:uid="{8B497119-C1A5-4E66-8C44-E6923BC3AA23}">
      <text>
        <r>
          <rPr>
            <b/>
            <sz val="9"/>
            <color indexed="81"/>
            <rFont val="Tahoma"/>
            <family val="2"/>
          </rPr>
          <t>Giang:</t>
        </r>
        <r>
          <rPr>
            <sz val="9"/>
            <color indexed="81"/>
            <rFont val="Tahoma"/>
            <family val="2"/>
          </rPr>
          <t xml:space="preserve">
10% chi khác của mỗi biên chế</t>
        </r>
      </text>
    </comment>
    <comment ref="G196" authorId="0" shapeId="0" xr:uid="{DD9E5173-C021-4EFA-ACF6-EE2CE847DE70}">
      <text>
        <r>
          <rPr>
            <b/>
            <sz val="9"/>
            <color indexed="81"/>
            <rFont val="Tahoma"/>
            <family val="2"/>
          </rPr>
          <t>10% chi khác của mỗi biên chế</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DELL</author>
  </authors>
  <commentList>
    <comment ref="H7" authorId="0" shapeId="0" xr:uid="{0F160CB4-A540-4063-82B1-1268DFA097AC}">
      <text>
        <r>
          <rPr>
            <b/>
            <sz val="9"/>
            <color indexed="81"/>
            <rFont val="Tahoma"/>
            <family val="2"/>
          </rPr>
          <t xml:space="preserve">120 THIẾU -92 PHẢI GIẢM+24 NGHỈ HƯU=52 TIẾP NHẬN
</t>
        </r>
      </text>
    </comment>
  </commentList>
</comments>
</file>

<file path=xl/sharedStrings.xml><?xml version="1.0" encoding="utf-8"?>
<sst xmlns="http://schemas.openxmlformats.org/spreadsheetml/2006/main" count="4591" uniqueCount="1404">
  <si>
    <t>Biểu mẫu số 01</t>
  </si>
  <si>
    <t>DỰ BÁO MỘT SỐ CHỈ TIÊU KINH TẾ - XÃ HỘI CHỦ YẾU GIAI ĐOẠN...</t>
  </si>
  <si>
    <t>(Dùng cho ngân sách tỉnh, thành phố trực thuộc trung ương - năm đầu thời kỳ ổn định ngân sách)</t>
  </si>
  <si>
    <t>STT</t>
  </si>
  <si>
    <t>Nội dung</t>
  </si>
  <si>
    <t>Đơn vị tính</t>
  </si>
  <si>
    <t>Mục tiêu giai đoạn trước</t>
  </si>
  <si>
    <t>Thực hiện giai đoạn trước</t>
  </si>
  <si>
    <t>Kế hoạch giai đoạn...</t>
  </si>
  <si>
    <t>Tổng giai đoạn</t>
  </si>
  <si>
    <t>Năm thứnhất</t>
  </si>
  <si>
    <t>Năm thứ hai</t>
  </si>
  <si>
    <t>Năm thứ ba</t>
  </si>
  <si>
    <t>Năm thứ tư</t>
  </si>
  <si>
    <t>Năm thứ năm</t>
  </si>
  <si>
    <t>A</t>
  </si>
  <si>
    <t>B</t>
  </si>
  <si>
    <t>Tổng sản phẩm trong nước (GRDP) theo giá hiện hành</t>
  </si>
  <si>
    <t>Triệu đồng</t>
  </si>
  <si>
    <t>Tốc độ tăng trưởng GRDP</t>
  </si>
  <si>
    <t>%</t>
  </si>
  <si>
    <t>Cơ cấu kinh tế</t>
  </si>
  <si>
    <t>-</t>
  </si>
  <si>
    <t>Nông, lâm, ngư nghiệp</t>
  </si>
  <si>
    <t>Công nghiệp, xây dựng</t>
  </si>
  <si>
    <t>Dịch vụ</t>
  </si>
  <si>
    <t>Chỉ số giá tiêu dùng (CPI)</t>
  </si>
  <si>
    <t>Tổng vốn đầu tư phát triển toàn xã hội trên địa bàn</t>
  </si>
  <si>
    <t>Tỷ lệ so với GRDP</t>
  </si>
  <si>
    <t>Vốn ngân sách nhà nước</t>
  </si>
  <si>
    <t>Triệu đồng</t>
  </si>
  <si>
    <t>Vốn tín dụng</t>
  </si>
  <si>
    <t>Vốn doanh nghiệp và dân cư</t>
  </si>
  <si>
    <t>Vốn đầu tư trực tiếp nước ngoài</t>
  </si>
  <si>
    <t>Kim ngạch xuất khẩu</t>
  </si>
  <si>
    <t>Triệu USD</t>
  </si>
  <si>
    <t>Tốc độ tăng</t>
  </si>
  <si>
    <t>Kim ngạch nhập khẩu</t>
  </si>
  <si>
    <t>Triệu USD</t>
  </si>
  <si>
    <t>Dân số</t>
  </si>
  <si>
    <t>1.000 người</t>
  </si>
  <si>
    <t>Thu nhập bình quân đầu người</t>
  </si>
  <si>
    <t>Giải quyết việc làm mới</t>
  </si>
  <si>
    <t>1.000 laođộng</t>
  </si>
  <si>
    <t>Tỷ lệ lao động qua đào tạo</t>
  </si>
  <si>
    <t>Tỷ lệ hộ nghèo</t>
  </si>
  <si>
    <t>Tỷ lệ giảm hộ nghèo</t>
  </si>
  <si>
    <t>%/năm</t>
  </si>
  <si>
    <t>Tỷ lệ xã đạt tiêu chuẩn nông thôn mới</t>
  </si>
  <si>
    <t>Số xã đạt tiêu chuẩn nông thôn mới (lũy kế)</t>
  </si>
  <si>
    <t>xã</t>
  </si>
  <si>
    <t>………….</t>
  </si>
  <si>
    <t>Ghi chú: Cột 9 không chi tiết từng năm.</t>
  </si>
  <si>
    <t>Biểu mẫu số 02</t>
  </si>
  <si>
    <t>KẾ HOẠCH TÀI CHÍNH - NGÂN SÁCH GIAI ĐOẠN 05 NĂM...</t>
  </si>
  <si>
    <t>(Dùng cho ngân sách tỉnh, thành phố trực thuộc trung ương)</t>
  </si>
  <si>
    <t>Đơn vị: Triệu đồng</t>
  </si>
  <si>
    <t>Kế hoạch giai đoạn trước</t>
  </si>
  <si>
    <t>Năm thứ nhất</t>
  </si>
  <si>
    <t>Năm thứhai</t>
  </si>
  <si>
    <t>Năm thứ ba</t>
  </si>
  <si>
    <t>TỔNG SẢN PHẨM TRONG NƯỚC (CRDP) THEO GIÁ HIỆN HÀNH</t>
  </si>
  <si>
    <t>TỔNG THU NSNN TRÊN ĐỊA BÀN</t>
  </si>
  <si>
    <t>Tỷ lệ thu NSNN so với GRDP (%)</t>
  </si>
  <si>
    <t>Tỷ lệ thu từ thuế, phí so với GRDP (%)</t>
  </si>
  <si>
    <t>Thu nội địa</t>
  </si>
  <si>
    <t>Tốc độ tăng thu (%)</t>
  </si>
  <si>
    <t>Tỷ trọng trong tổng thu NSNN trên địa bàn (%)</t>
  </si>
  <si>
    <t>Trong đó: Thu tiền sử dụng đất</t>
  </si>
  <si>
    <t>                Thu xổ số kiến thiết</t>
  </si>
  <si>
    <t>II</t>
  </si>
  <si>
    <t>Thu từ dầu thô (nếu có)</t>
  </si>
  <si>
    <t>Tốc độ tăng thu (%)</t>
  </si>
  <si>
    <t>III</t>
  </si>
  <si>
    <t>Thu từ hoạt động xuất, nhập khẩu (nếu có)</t>
  </si>
  <si>
    <t>Tốc độ tăng thu (%)</t>
  </si>
  <si>
    <t>Tỷ trọng trong tổng thu NSNN trên địa bàn (%)</t>
  </si>
  <si>
    <t>IV</t>
  </si>
  <si>
    <t>Thu viện trợ (nếu có)</t>
  </si>
  <si>
    <t>C</t>
  </si>
  <si>
    <t>TỔNG THU NSĐP</t>
  </si>
  <si>
    <t>Tốc độ tăng thu NSĐP (%)</t>
  </si>
  <si>
    <t>Tỷ lệ thu NSĐP so với GRDP (%)</t>
  </si>
  <si>
    <t>I</t>
  </si>
  <si>
    <t>Thu NSĐP được hưởng theo phân cấp</t>
  </si>
  <si>
    <t>Tốc độ tăng (%)</t>
  </si>
  <si>
    <t>Tỷ trọng trong tổng thu NSĐP (%)</t>
  </si>
  <si>
    <t>Thu bổ sung cân đối ngân sách</t>
  </si>
  <si>
    <t>Thu bổ sung có mục tiêu</t>
  </si>
  <si>
    <t>D</t>
  </si>
  <si>
    <t>TỔNG CHI NSĐP</t>
  </si>
  <si>
    <t>Tốc độ tăng thu NSĐP (%)</t>
  </si>
  <si>
    <t>Tỷ lệ chi NSĐP so với GRDP (%)</t>
  </si>
  <si>
    <t>Chi đầu tư phát triển (1)</t>
  </si>
  <si>
    <t>Tốc độ tăng (%)</t>
  </si>
  <si>
    <t>Tỷ trọng trong tổng chi NSĐP (%)</t>
  </si>
  <si>
    <t>Chi thường xuyên</t>
  </si>
  <si>
    <t>Chi trả nợ lãi các khoản do chính quyền địa phương vay</t>
  </si>
  <si>
    <t>Chi tạo nguồn, điều chỉnh tiền lương</t>
  </si>
  <si>
    <t>E</t>
  </si>
  <si>
    <t>BỘI CHI/BỘI THU NSĐP</t>
  </si>
  <si>
    <t>G</t>
  </si>
  <si>
    <t>TỔNG MỨC VAY, TRẢ NỢ CỦA NSĐP</t>
  </si>
  <si>
    <t>Hạn mức dư nợ vay tối đa của NSĐP</t>
  </si>
  <si>
    <t>Mức dư nợ đầu kỳ (năm)</t>
  </si>
  <si>
    <t>Tỷ lệ mức dư nợ đầu kỳ (năm) so với mức dư nợ vay tối đa của NSĐP (%)</t>
  </si>
  <si>
    <t>Tỷ lệ mức dư nợ đầu kỳ (năm) so với GRDP (%)</t>
  </si>
  <si>
    <t>Trả nợ gốc vay trong kỳ (năm)</t>
  </si>
  <si>
    <t>Từ nguồn vay để trả nợ gốc</t>
  </si>
  <si>
    <t>Từ nguồn bội thu NSĐP; tăng thu, tiết kiệm chi; kết dư ngân sách cấp tỉnh</t>
  </si>
  <si>
    <t>Tổng mức vay trong kỳ (năm)</t>
  </si>
  <si>
    <t>Vay để bù đắp bội chi</t>
  </si>
  <si>
    <t>Vay để trả nợ gốc</t>
  </si>
  <si>
    <t>V</t>
  </si>
  <si>
    <t>Mức dư nợ cuối kỳ (năm)</t>
  </si>
  <si>
    <t>Tỷ lệ mức dư nợ cuối kỳ (năm) so với mức dư nợ vay tối đa của NSĐP (%)</t>
  </si>
  <si>
    <t>Tỷ lệ mức dư nợ cuối kỳ (năm) so với GRDP (%)</t>
  </si>
  <si>
    <t>(2) Cột 8 không chi tiết từng năm.</t>
  </si>
  <si>
    <t>Ghi chú: </t>
  </si>
  <si>
    <t>(1) Năm đầu thời kỳ ổn định ngân sách, dự toán chi đầu tư phát triển ngân sách địa phương được xác định bằng định mức phân bổ chi đầu tư phát triển do Ủy ban thường vụ Quốc hội quyết định cộng với (+) số bội chi ngân sách địa phương (nếu có) hoặc trừ đi (-) số bội thu ngân sách địa phương và chi trả nợ lãi (nếu có).</t>
  </si>
  <si>
    <r>
      <t>Kế hoạch giai đoạn</t>
    </r>
    <r>
      <rPr>
        <sz val="11"/>
        <rFont val="Times New Roman"/>
        <family val="1"/>
      </rPr>
      <t> </t>
    </r>
    <r>
      <rPr>
        <b/>
        <sz val="11"/>
        <rFont val="Times New Roman"/>
        <family val="1"/>
      </rPr>
      <t>.... (2)</t>
    </r>
  </si>
  <si>
    <r>
      <t>Tốc độ tăng</t>
    </r>
    <r>
      <rPr>
        <sz val="11"/>
        <rFont val="Times New Roman"/>
        <family val="1"/>
      </rPr>
      <t> </t>
    </r>
    <r>
      <rPr>
        <i/>
        <sz val="11"/>
        <rFont val="Times New Roman"/>
        <family val="1"/>
      </rPr>
      <t>thu NSNN trên địa bàn (%)</t>
    </r>
  </si>
  <si>
    <r>
      <t>Tỷ</t>
    </r>
    <r>
      <rPr>
        <sz val="11"/>
        <rFont val="Times New Roman"/>
        <family val="1"/>
      </rPr>
      <t> </t>
    </r>
    <r>
      <rPr>
        <i/>
        <sz val="11"/>
        <rFont val="Times New Roman"/>
        <family val="1"/>
      </rPr>
      <t>trọng trong tổng thu NSNN trên địa bàn (%)</t>
    </r>
  </si>
  <si>
    <r>
      <t>Thu bổ</t>
    </r>
    <r>
      <rPr>
        <sz val="11"/>
        <rFont val="Times New Roman"/>
        <family val="1"/>
      </rPr>
      <t> </t>
    </r>
    <r>
      <rPr>
        <b/>
        <sz val="11"/>
        <rFont val="Times New Roman"/>
        <family val="1"/>
      </rPr>
      <t>sung từ ngân sách cấp trên</t>
    </r>
  </si>
  <si>
    <t>Biểu mẫu số 03</t>
  </si>
  <si>
    <t>DỰ KIẾN PHƯƠNG ÁN PHÂN BỔ KẾ HOẠCH ĐẦU TƯ CÔNG TRUNG HẠN VỐN NSNN GIAI ĐOẠN 05 NĂM...</t>
  </si>
  <si>
    <t>(Dùng cho ngân sách các cấp chính quyền địa phương)</t>
  </si>
  <si>
    <t>Nhu cầu kế hoạch đầu tư công trung hạn vốn NSNN giai đoạn 05 năm…(2)</t>
  </si>
  <si>
    <t>Dự kiến kế hoạch đầu tư công trung hạn vốn NSNN giai đoạn 05 năm ….(2)</t>
  </si>
  <si>
    <t>Ghi chú</t>
  </si>
  <si>
    <t>Tổng số</t>
  </si>
  <si>
    <t>Ngân sách cấp tỉnh (huyện)</t>
  </si>
  <si>
    <t>Ngân sách huyện (xã)</t>
  </si>
  <si>
    <t>TỔNG SỐ</t>
  </si>
  <si>
    <t>Trong đó:</t>
  </si>
  <si>
    <t>Vốn trong nước</t>
  </si>
  <si>
    <t>Vốn nước ngoài</t>
  </si>
  <si>
    <t>CHI ĐẦU TƯ PHÁT TRIỂN</t>
  </si>
  <si>
    <t>Đầu tư từ nguồn thu sử dụng đất</t>
  </si>
  <si>
    <t>Đầu tư từ nguồn thu xổ số kiến thiết</t>
  </si>
  <si>
    <t>Vốn cân đối địa phương theo tiêu chí, định mức</t>
  </si>
  <si>
    <t>Bội chi/ bội thu NSĐP (1)</t>
  </si>
  <si>
    <t>CHI ĐẦU TƯ CÁC CHƯƠNG TRÌNH MỤC TIÊU</t>
  </si>
  <si>
    <t>Các chương trình mục tiêu quốc gia</t>
  </si>
  <si>
    <t>a</t>
  </si>
  <si>
    <t>Chương trình mục tiêu quốc gia...</t>
  </si>
  <si>
    <t>b</t>
  </si>
  <si>
    <t>Chương trình mục tiêu quốc gia …</t>
  </si>
  <si>
    <t>Phân loại như trên</t>
  </si>
  <si>
    <t>...</t>
  </si>
  <si>
    <t>…</t>
  </si>
  <si>
    <t>Các chương trình mục tiêu</t>
  </si>
  <si>
    <t>Chương trình mục tiêu …</t>
  </si>
  <si>
    <t>Chương trình mục tiêu...</t>
  </si>
  <si>
    <t>Phân loại như trên</t>
  </si>
  <si>
    <t>DỰ PHÒNG THEO LUẬT ĐẦU TƯ CÔNG</t>
  </si>
  <si>
    <t>Vốn trong nước</t>
  </si>
  <si>
    <t>Ghi chú: (1) Theo quy định tại Điều 7 Luật NSNN, ngân sách huyện, xã không có bội chi ngân sách địa phương;</t>
  </si>
  <si>
    <t>(2) Ngân sách cấp xã không phải lập chỉ tiêu cột 2, 3, 5, 6.</t>
  </si>
  <si>
    <t>Biểu mẫu số 04</t>
  </si>
  <si>
    <t>TỔNG HỢP DỰ KIẾN KẾ HOẠCH ĐẦU TƯ CÔNG TRUNG HẠN VỐN NSNN CỦA CÁC CƠ QUAN, ĐƠN VỊ VÀ ĐỊA PHƯƠNG GIAI ĐOẠN 05 NĂM...</t>
  </si>
  <si>
    <t>Tên đơn vị</t>
  </si>
  <si>
    <t>Trong đó</t>
  </si>
  <si>
    <t>Đầu tư theo ngành, lĩnh vực của các cơ quan, đơn vị và cân đối NSĐP</t>
  </si>
  <si>
    <t>Chương trình mục tiêu quốc gia</t>
  </si>
  <si>
    <t>Chương trình mục tiêu</t>
  </si>
  <si>
    <t>Cơ quan A</t>
  </si>
  <si>
    <t>Tổ chức B</t>
  </si>
  <si>
    <t>......</t>
  </si>
  <si>
    <t>Huyện A</t>
  </si>
  <si>
    <t>Quận B</t>
  </si>
  <si>
    <t>Thành phố C</t>
  </si>
  <si>
    <t>Thị xã D</t>
  </si>
  <si>
    <t>…….</t>
  </si>
  <si>
    <t>Xã A</t>
  </si>
  <si>
    <t>Phường B</t>
  </si>
  <si>
    <t>Thị trấn C</t>
  </si>
  <si>
    <t>…………</t>
  </si>
  <si>
    <t>Biểu mẫu số 05</t>
  </si>
  <si>
    <t>DANH MỤC CHƯƠNG TRÌNH, DỰ ÁN DỰ KIẾN BỐ TRÍ KẾ HOẠCH ĐẦU TƯ CÔNG TRUNG HẠN VỐN TRONG NƯỚC GIAI ĐOẠN 05 NĂM...</t>
  </si>
  <si>
    <t>Danh mục dự án</t>
  </si>
  <si>
    <t>Địa điểm xây dựng</t>
  </si>
  <si>
    <t>Năng lực thiết kế</t>
  </si>
  <si>
    <t>Thời gian khởi công - hoàn thành</t>
  </si>
  <si>
    <t>Quyết định đầu tư</t>
  </si>
  <si>
    <t>Nhu cầu kế hoạch đầu tư công trung hạn vốn trong nước</t>
  </si>
  <si>
    <t>Dự kiến kế hoạch đầu tư công trung hạn vốn trong nước</t>
  </si>
  <si>
    <t>Số Quyết định, ngày, tháng, năm ban hành</t>
  </si>
  <si>
    <t>Tổng mức đầu tư</t>
  </si>
  <si>
    <t>Tổng số (tất cả các nguồn vốn)</t>
  </si>
  <si>
    <t>Trong đó: NSTW</t>
  </si>
  <si>
    <t>NGÀNH, LĨNH VỰC, CHƯƠNG TRÌNH….</t>
  </si>
  <si>
    <t>CƠ QUAN, ĐƠN VỊ, HUYỆN (XÃ) ….</t>
  </si>
  <si>
    <t>Chuẩn bị đầu tư</t>
  </si>
  <si>
    <t>Dự án A</t>
  </si>
  <si>
    <t>Thực hiện dự án</t>
  </si>
  <si>
    <t>Dự án chuyển tiếp từ giai đoạn 5 năm … sang giai đoạn 5 năm …</t>
  </si>
  <si>
    <t>Dự án B</t>
  </si>
  <si>
    <t>…………..</t>
  </si>
  <si>
    <t>Dự án khởi công mới trong giai đoạn 5 năm ….</t>
  </si>
  <si>
    <t>Dự án C</t>
  </si>
  <si>
    <t>…..</t>
  </si>
  <si>
    <t>Phân loại như trên</t>
  </si>
  <si>
    <t>NGÀNH, LĨNH VỰC, CHƯƠNG TRÌNH…</t>
  </si>
  <si>
    <t>Phân loại như mục A nêu trên</t>
  </si>
  <si>
    <t>……….</t>
  </si>
  <si>
    <t>Biểu mẫu số 06</t>
  </si>
  <si>
    <t>DANH MỤC CHƯƠNG TRÌNH, DỰ ÁN DỰ KIẾN BỐ TRÍ KẾ HOẠCH ĐẦU TƯ CÔNG TRUNG HẠN VỐN NƯỚC NGOÀI (VỐN ODA VÀ VỐN VAY ƯU ĐÃI CỦA CÁC NHÀ TÀI TRỢ NƯỚC NGOÀI) GIAI ĐOẠN 05 NĂM...</t>
  </si>
  <si>
    <t>Nhu cầu kế hoạch đầu tư công trung hạn</t>
  </si>
  <si>
    <t>Dự kiến kế hoạch đầu tư công trung hạn</t>
  </si>
  <si>
    <t>Số Quyết định, ngày tháng, năm ban hành</t>
  </si>
  <si>
    <t>Vốn đối ứng</t>
  </si>
  <si>
    <t>Vốn nước ngoài (tính theo đồng Việt Nam)</t>
  </si>
  <si>
    <t>Vốn nước ngoài (theo Hiệp định)</t>
  </si>
  <si>
    <t>Trong đó: Ngân sách trung ương</t>
  </si>
  <si>
    <t>Tính bằng ngoại tệ</t>
  </si>
  <si>
    <t>Quy đổi ra đồng Việt Nam</t>
  </si>
  <si>
    <t>Ngân sách trung ương</t>
  </si>
  <si>
    <t>Nguồn vốn khác</t>
  </si>
  <si>
    <t>NGÀNH, LĨNH VỰC, CHƯƠNG TRÌNH…..</t>
  </si>
  <si>
    <t>CƠ QUAN, ĐƠN VỊ, HUYỆN (XÃ)….</t>
  </si>
  <si>
    <t> Dự án A</t>
  </si>
  <si>
    <t>Dự án chuyển tiếp từ giai đoạn 5 năm … sang giai đoạn 5 năm ….</t>
  </si>
  <si>
    <t>…………….</t>
  </si>
  <si>
    <t>Biểu mẫu số 07</t>
  </si>
  <si>
    <t>DỰ KIẾN CÂN ĐỐI NGÂN SÁCH ĐỊA PHƯƠNG GIAI ĐOẠN 03 NĂM...</t>
  </si>
  <si>
    <t>(Dùng cho ngân sách tỉnh, thành phố trực thuộc trung ương)</t>
  </si>
  <si>
    <t>Dự toán năm N-1</t>
  </si>
  <si>
    <t>Ước thực hiện năm N-1</t>
  </si>
  <si>
    <t>So sánh</t>
  </si>
  <si>
    <t>Dự toán ngân sách năm N (2)</t>
  </si>
  <si>
    <t>Dự kiến ngân sách năm N+1</t>
  </si>
  <si>
    <t>Dự kiến ngân sách năm N+2</t>
  </si>
  <si>
    <t>Tuyệt đối</t>
  </si>
  <si>
    <t>Tương đối</t>
  </si>
  <si>
    <t>3= 2-1</t>
  </si>
  <si>
    <t>4= 2/1</t>
  </si>
  <si>
    <t>TỔNG NGUỒN THU NSĐP</t>
  </si>
  <si>
    <t>Thu NSĐP được hưởng theo phân cấp</t>
  </si>
  <si>
    <t>Thu bổ sung từ ngân sách cấp trên</t>
  </si>
  <si>
    <t>Thu bổ sung cân đối ngân sách</t>
  </si>
  <si>
    <t>Thu từ quỹ dự trữ tài chính</t>
  </si>
  <si>
    <t>Thu kết dư</t>
  </si>
  <si>
    <t>Thu chuyển nguồn từ năm trước chuyển sang</t>
  </si>
  <si>
    <t>Tổng chi cân đối ngân sách địa phương</t>
  </si>
  <si>
    <t>Chi trả nợ lãi các khoản do chính quyền địa phương vay</t>
  </si>
  <si>
    <t>Chi bổ sung quỹ dự trữ tài chính</t>
  </si>
  <si>
    <t>Dự phòng ngân sách</t>
  </si>
  <si>
    <t>Chi các chương trình mục tiêu</t>
  </si>
  <si>
    <t>Chi các chương trình mục tiêu quốc gia</t>
  </si>
  <si>
    <t>Chi các chương trình mục tiêu, nhiệm vụ</t>
  </si>
  <si>
    <t>Chi chuyển nguồn sang năm sau</t>
  </si>
  <si>
    <t>BỘI CHI NSĐP/BỘI THU NSĐP</t>
  </si>
  <si>
    <t>TỔNG MỨC VAY, TRẢ NỢ CỦA NSĐP</t>
  </si>
  <si>
    <t>Hạn mức dư nợ vay tối đa của NSĐP</t>
  </si>
  <si>
    <t>Mức dư nợ đầu kỳ (năm)</t>
  </si>
  <si>
    <t>Trả nợ gốc vay của NSĐP</t>
  </si>
  <si>
    <t>Từ nguồn bội thu, tăng thu, tiết kiệm chi, kết dư ngân sách cấp tỉnh</t>
  </si>
  <si>
    <t>Tổng mức vay của NSĐP</t>
  </si>
  <si>
    <t>Vay để bù đắp bội chi</t>
  </si>
  <si>
    <t>Vay để trả nợ gốc</t>
  </si>
  <si>
    <t>(2) Năm N là năm dự toán ngân sách; theo đó, các năm N-1, N+1 và N+2 là năm trước, năm sau và năm sau nữa của năm dự toán ngân sách.</t>
  </si>
  <si>
    <t>Biểu mẫu số 08</t>
  </si>
  <si>
    <t>DỰ KIẾN THU NGÂN SÁCH NHÀ NƯỚC THEO LĨNH VỰC GIAI ĐOẠN 03 NĂM...</t>
  </si>
  <si>
    <t>(Dùng cho ngân sách tỉnh, thành phố trực thuộc Trung ương)</t>
  </si>
  <si>
    <t>Nội dung</t>
  </si>
  <si>
    <t>Dự toán ngân sách năm N</t>
  </si>
  <si>
    <t>Dự kiến ngân sách năm N+1</t>
  </si>
  <si>
    <t>Dự kiến ngân sách năm N+2</t>
  </si>
  <si>
    <t>3=2/1</t>
  </si>
  <si>
    <t>TỔNG THU NGÂN SÁCH NHÀ NƯỚC</t>
  </si>
  <si>
    <t>Tỷ lệ thu NSNN so với CRDP (%)</t>
  </si>
  <si>
    <t>Tỷ lệ thu từ thuế, phí so với GRDP (%)</t>
  </si>
  <si>
    <t>Tốc độ tăng thu (%)</t>
  </si>
  <si>
    <t>Tỷ trọng trong tổng thu NSNN (%)</t>
  </si>
  <si>
    <t>Thu từ khu vực doanh nghiệp nhà nước do trung ương quản lý (1)</t>
  </si>
  <si>
    <t>Thu từ khu vực doanh nghiệp nhà nước do địa phương quản lý (2)</t>
  </si>
  <si>
    <t>Thu từ khu vực doanh nghiệp có vốn đầu tư nước ngoài (3)</t>
  </si>
  <si>
    <t>Thu từ khu vực kinh tế ngoài quốc doanh (4)</t>
  </si>
  <si>
    <t>Thuế thu nhập cá nhân</t>
  </si>
  <si>
    <t>Thuế bảo vệ môi trường</t>
  </si>
  <si>
    <t>Lệ phí trước bạ</t>
  </si>
  <si>
    <t>Thu tiền sử dụng đất</t>
  </si>
  <si>
    <t>Thu từ hoạt động xổ số kiến thiết</t>
  </si>
  <si>
    <t>Thu hồi vốn, thu cổ tức, lợi nhuận sau thuế, chênh lệch thu, chi NHNN (5)</t>
  </si>
  <si>
    <t>Thu từ dầu thô</t>
  </si>
  <si>
    <t>Thu từ hoạt động xuất, nhập khẩu</t>
  </si>
  <si>
    <t>Thu viện trợ</t>
  </si>
  <si>
    <t>Ghi chú:</t>
  </si>
  <si>
    <t>(1) Doanh nghiệp nhà nước do trung ương quản lý là doanh nghiệp do bộ, cơ quan ngang bộ, cơ quan thuộc Chính phủ, cơ quan khác ở trung ương đại diện Nhà nước chủ sở hữu 100% vốn điều lệ.</t>
  </si>
  <si>
    <t>(2) Doanh nghiệp nhà nước do địa phương quản lý là doanh nghiệp do Ủy ban nhân dân cấp tỉnh đại diện Nhà nước chủ sở hữu 100% vốn điềulệ.</t>
  </si>
  <si>
    <t>(3) Doanh nghiệp có vốn đầu tư nước ngoài là các doanh nghiệp mà phần vốn do tổ chức, cá nhân nước ngoài sở hữu từ 51% vốn điều lệ trở lên hoặc có đa số thành viên hợp danh là cá nhân nước ngoài đối với tổ chức kinh tế là công ty hợp danh.</t>
  </si>
  <si>
    <t>(4) Doanh nghiệp khu vực kinh tế ngoài quốc doanh là các doanh nghiệp thành lập theo Luật doanh nghiệp, Luật các tổ chức tín dụng, trừ các doanh nghiệp nhà nước do trung ương, địa phương quản lý, doanh nghiệp có vốn đầu tư nước ngoài nêu trên.</t>
  </si>
  <si>
    <t>(5) Thu chênh lệch thu, chi Ngân hàng Nhà nước chỉ áp dụng đối với thành phố Hà Nội.</t>
  </si>
  <si>
    <t>Biểu mẫu số 09</t>
  </si>
  <si>
    <t>DỰ KIẾN CÂN ĐỐI NGUỒN THU, CHI NGÂN SÁCH CẤP TỈNH VÀ NGÂN SÁCH HUYỆN GIAI ĐOẠN 03 NĂM...</t>
  </si>
  <si>
    <t>Dự toán năm N-1</t>
  </si>
  <si>
    <t>Ước thực hiện năm N-1</t>
  </si>
  <si>
    <t>Dự toán ngân sách năm N (1)</t>
  </si>
  <si>
    <t>NGÂN SÁCH CẤP TỈNH</t>
  </si>
  <si>
    <t>Nguồn thu ngân sách</t>
  </si>
  <si>
    <t>Thu ngân sách được hưởng theo phân cấp</t>
  </si>
  <si>
    <t>Thu bổ sung từ ngân sách cấp trên</t>
  </si>
  <si>
    <t>Thu kết dư</t>
  </si>
  <si>
    <t>Chi ngân sách</t>
  </si>
  <si>
    <t>Chi thuộc nhiệm vụ của ngân sách cấp tỉnh</t>
  </si>
  <si>
    <t>Chi bổ sung cho ngân sách cấp dưới</t>
  </si>
  <si>
    <t>Chi bổ sung cân đối ngân sách</t>
  </si>
  <si>
    <t>Chi bổ sung có mục tiêu</t>
  </si>
  <si>
    <t>Bội chi NSĐP/Bội thu NSĐP</t>
  </si>
  <si>
    <t>NGÂN SÁCH HUYỆN</t>
  </si>
  <si>
    <t>Chi ngân sách</t>
  </si>
  <si>
    <t>Chi thuộc nhiệm vụ của ngân sách huyện</t>
  </si>
  <si>
    <t>Chi bổ sung cho ngân sách cấp dưới</t>
  </si>
  <si>
    <r>
      <rPr>
        <b/>
        <i/>
        <sz val="11"/>
        <rFont val="Times New Roman"/>
        <family val="1"/>
      </rPr>
      <t>Ghi chú:</t>
    </r>
    <r>
      <rPr>
        <i/>
        <sz val="11"/>
        <rFont val="Times New Roman"/>
        <family val="1"/>
      </rPr>
      <t xml:space="preserve"> (1) Năm N là năm dự toán ngân sách; theo đó, các năm N-1, N+1 và N+2 là năm trước, năm sau và năm sau nữa của năm dự toán ngân sách.</t>
    </r>
  </si>
  <si>
    <t>Biểu mẫu số 10</t>
  </si>
  <si>
    <t>DỰ KIẾN CHI NGÂN SÁCH CẤP TỈNH THEO CƠ CẤU CHI GIAI ĐOẠN 03 NĂM...</t>
  </si>
  <si>
    <t>TỔNG CHI NGÂN SÁCH CẤP TỈNH</t>
  </si>
  <si>
    <t>CHI BỔ SUNG CHO NGÂN SÁCH HUYỆN</t>
  </si>
  <si>
    <t>Chi bổ sung cân đối ngân sách</t>
  </si>
  <si>
    <t>CHI NGÂN SÁCH CẤP TỈNH THEO LĨNH VỰC</t>
  </si>
  <si>
    <t>Chi đầu tư cho các dự án</t>
  </si>
  <si>
    <t>Chi các chương trình mục tiêu, nhiệm vụ</t>
  </si>
  <si>
    <t>Chi đầu tư và hỗ trợ vốn cho các doanh nghiệp cung cấp sản phẩm, dịch vụ công ích do Nhà nước đặt hàng, các tổ chức kinh tế, các tổ chức tài chính của địa phương theo quy định của pháp luật.</t>
  </si>
  <si>
    <t>Chi thường xuyên</t>
  </si>
  <si>
    <r>
      <t>(2) Năm N là năm dự toán ngân sách; theo đó, các năm N-1,</t>
    </r>
    <r>
      <rPr>
        <sz val="11"/>
        <rFont val="Times New Roman"/>
        <family val="1"/>
      </rPr>
      <t> </t>
    </r>
    <r>
      <rPr>
        <i/>
        <sz val="11"/>
        <rFont val="Times New Roman"/>
        <family val="1"/>
      </rPr>
      <t>N+1 và N+2 là năm trước, năm sau và năm sau nữa của năm dự toán ngân sách.</t>
    </r>
  </si>
  <si>
    <r>
      <t>Ghi chú:</t>
    </r>
    <r>
      <rPr>
        <i/>
        <sz val="11"/>
        <rFont val="Times New Roman"/>
        <family val="1"/>
      </rPr>
      <t/>
    </r>
  </si>
  <si>
    <t> (1) Năm đầu thời kỳ ấn định ngân sách, dự toán chi đầu tư phát triển ngân sách địa phương được xác định bằng định mức phân bổ chi đầu tư phát triển do Ủy ban thường vụ Quốc hội quyết định cộng với (+) số bội chi ngân sách địa phương (nếu có) hoặc trừ đi (-) số bội thu ngân sách địa phương và chi trả nợ lãi (nếu có).</t>
  </si>
  <si>
    <t>Biểu mẫu số 11</t>
  </si>
  <si>
    <t>DỰ KIẾN KẾ HOẠCH ĐẦU TƯ VỐN NGÂN SÁCH ĐỊA PHƯƠNG GIAI ĐOẠN 03 NĂM...</t>
  </si>
  <si>
    <t>(Dùng cho ngân sách tỉnh, thành phố trực thuộc trung ương)</t>
  </si>
  <si>
    <t>Đơn vị: Triệu đồng</t>
  </si>
  <si>
    <t>Kế hoạch năm N-1</t>
  </si>
  <si>
    <t>Dự kiến kế hoạch đầu tư giai đoạn….</t>
  </si>
  <si>
    <t>Dự toán ngân sách năm N (3)</t>
  </si>
  <si>
    <t>CHI ĐẦU TƯ CỦA NGÂN SÁCH CẤP TỈNH VÀ NGÂN SÁCH HUYỆN (1)</t>
  </si>
  <si>
    <t>Ngân sách cấp tỉnh (2)</t>
  </si>
  <si>
    <t>Đầu tư từ nguồn thu xổ số kiến thiết</t>
  </si>
  <si>
    <t>c</t>
  </si>
  <si>
    <t>Vốn cân đối địa phương theo tiêu chí, định mức</t>
  </si>
  <si>
    <t>Bội chi/ bội thu NSĐP</t>
  </si>
  <si>
    <t>Ngân sách huyện</t>
  </si>
  <si>
    <t>Đầu tư từ nguồn thu xổ số kiến thiết (nếu có)</t>
  </si>
  <si>
    <t>Vốn cân đối địa phương theo tiêu chí, định mức</t>
  </si>
  <si>
    <t>- Vốn trong nước</t>
  </si>
  <si>
    <t>- Vốn nước ngoài</t>
  </si>
  <si>
    <t>Chương trình mục tiêu quốc gia...</t>
  </si>
  <si>
    <t>Các chương trình mục tiêu….</t>
  </si>
  <si>
    <t>Vốn nước ngoài</t>
  </si>
  <si>
    <t>(2) Năm đầu thời kỳ ổn định ngân sách, dự toán chi đầu tư phát triển ngân sách địa phương được xác định bằng định mức phân bổ chi đầu tư phát triển do Ủy ban thường vụ Quốc hội quyết định cộng với (+) số bội chi ngân sách địa phương (nếu có) hoặc trừ đi (-) số bội thu ngân sách địa phương và chi trả nợ lãi (nếu có).</t>
  </si>
  <si>
    <t>(3) Năm N là năm dự toán ngân sách; theo đó, các năm N-1, N+1 và N+2 là năm trước, năm sau và năm sau nữa của năm dự toán ngân sách.</t>
  </si>
  <si>
    <r>
      <t>Đầu tư</t>
    </r>
    <r>
      <rPr>
        <sz val="11"/>
        <rFont val="Times New Roman"/>
        <family val="1"/>
      </rPr>
      <t> </t>
    </r>
    <r>
      <rPr>
        <i/>
        <sz val="11"/>
        <rFont val="Times New Roman"/>
        <family val="1"/>
      </rPr>
      <t>từ nguồn thu sử dụng đất</t>
    </r>
  </si>
  <si>
    <r>
      <t>Đầu tư từ nguồn thu sử</t>
    </r>
    <r>
      <rPr>
        <sz val="11"/>
        <rFont val="Times New Roman"/>
        <family val="1"/>
      </rPr>
      <t> </t>
    </r>
    <r>
      <rPr>
        <i/>
        <sz val="11"/>
        <rFont val="Times New Roman"/>
        <family val="1"/>
      </rPr>
      <t>dụng đất</t>
    </r>
  </si>
  <si>
    <t>(1) Chưa bao gồm chi đầu tư cho các chương trình mục tiêu quốc gia và các chương trình mục tiêu tại mục II.</t>
  </si>
  <si>
    <t>Biểu mẫu số 12</t>
  </si>
  <si>
    <t>ĐÁNH GIÁ CÂN ĐỐI NGÂN SÁCH ĐỊA PHƯƠNG NĂM...</t>
  </si>
  <si>
    <t>Nội dung (1)</t>
  </si>
  <si>
    <t>Dự toán năm...</t>
  </si>
  <si>
    <t>Ước thực hiện năm...</t>
  </si>
  <si>
    <t>Tương đối (%)</t>
  </si>
  <si>
    <t>3=2-1</t>
  </si>
  <si>
    <t>4=2/1</t>
  </si>
  <si>
    <t>Thu NSĐP được hưởng theo phân cấp</t>
  </si>
  <si>
    <t>Thu NSĐP hưởng 100%</t>
  </si>
  <si>
    <t>Thu NSĐP hưởng từ các khoản thu phân chia</t>
  </si>
  <si>
    <t>Thu bổ sung từ ngân sách cấp trên</t>
  </si>
  <si>
    <t>Thu từ quỹ dự trữ tài chính</t>
  </si>
  <si>
    <t>Tổng chi cân đối NSĐP</t>
  </si>
  <si>
    <t>Chi đầu tư phát triển</t>
  </si>
  <si>
    <t>CHI TRẢ NỢ GỐC CỦA NSĐP</t>
  </si>
  <si>
    <t>TỔNG MỨC VAY CỦA NSĐP</t>
  </si>
  <si>
    <t>Vay để trả nợ gốc</t>
  </si>
  <si>
    <r>
      <t>Vay</t>
    </r>
    <r>
      <rPr>
        <sz val="11"/>
        <rFont val="Times New Roman"/>
        <family val="1"/>
      </rPr>
      <t> </t>
    </r>
    <r>
      <rPr>
        <b/>
        <sz val="11"/>
        <rFont val="Times New Roman"/>
        <family val="1"/>
      </rPr>
      <t>để bù đắp bội chi</t>
    </r>
  </si>
  <si>
    <r>
      <t>Ghi chú:</t>
    </r>
    <r>
      <rPr>
        <i/>
        <sz val="11"/>
        <rFont val="Times New Roman"/>
        <family val="1"/>
      </rPr>
      <t> (1)Theo quy định tại Điều 7, Điều 11 Luật NSNN, ngân sách huyện, xã không có nhiệm vụ chi trả nợ lãi vay, thu - chi quỹ dự trữ tài chính, bội chi NSĐP, vay và chi</t>
    </r>
    <r>
      <rPr>
        <sz val="11"/>
        <rFont val="Times New Roman"/>
        <family val="1"/>
      </rPr>
      <t> </t>
    </r>
    <r>
      <rPr>
        <i/>
        <sz val="11"/>
        <rFont val="Times New Roman"/>
        <family val="1"/>
      </rPr>
      <t>trả nợ gốc.</t>
    </r>
  </si>
  <si>
    <t>Biểu mẫu số 13</t>
  </si>
  <si>
    <t>ĐÁNH GIÁ THỰC HIỆN THU NGÂN SÁCH NHÀ NƯỚC THEO LĨNH VỰC NĂM...</t>
  </si>
  <si>
    <t>So sánh (%)</t>
  </si>
  <si>
    <t>Tổng thu NSNN</t>
  </si>
  <si>
    <t>Thu NSĐP</t>
  </si>
  <si>
    <t>5=3/1</t>
  </si>
  <si>
    <t>6=4/2</t>
  </si>
  <si>
    <t>TỔNG THU NSNN</t>
  </si>
  <si>
    <t>Thu từ khu vực DNNN do trung ương quản lý (1)</t>
  </si>
  <si>
    <t>(Chi tiết theo sắc thuế)</t>
  </si>
  <si>
    <t>Thu từ khu vực DNNN do địa phương quản lý (2)</t>
  </si>
  <si>
    <t>Thu từ khu vực doanh nghiệp có vốn đầu tư nước ngoài(3)</t>
  </si>
  <si>
    <t>(Chi tiết theo sắc thuế)</t>
  </si>
  <si>
    <t>Thu từ khu vực kinh tế ngoài quốc doanh (4)</t>
  </si>
  <si>
    <t>Thuế BVMT thu từ hàng hóa sản xuất, kinh doanh trong nước</t>
  </si>
  <si>
    <t>Thuế BVMT thu từ hàng hóa nhập khẩu</t>
  </si>
  <si>
    <t>Lệ phí trước bạ</t>
  </si>
  <si>
    <t>Thu phí, lệ phí</t>
  </si>
  <si>
    <t>Phí và lệ phí trung ương</t>
  </si>
  <si>
    <t>Phí và lệ phí huyện</t>
  </si>
  <si>
    <t>Phí và lệ phí xã, phường</t>
  </si>
  <si>
    <t>Thuế sử dụng đất nông nghiệp</t>
  </si>
  <si>
    <t>Thuế sử dụng đất phi nông nghiệp</t>
  </si>
  <si>
    <t>Tiền cho thuê đất, thuê mặt nước</t>
  </si>
  <si>
    <t>Tiền cho thuê và tiền bán nhà ở thuộc sở hữu nhà nước</t>
  </si>
  <si>
    <t>Thu từ hoạt động xổ số kiến thiết</t>
  </si>
  <si>
    <t>Thu tiền cấp quyền khai thác khoáng sản</t>
  </si>
  <si>
    <t>Thu khác ngân sách</t>
  </si>
  <si>
    <t>Thu từ quỹ đất công ích, hoa lợi công sản khác</t>
  </si>
  <si>
    <t>Thu hồi vốn, thu cổ tức (5)</t>
  </si>
  <si>
    <t>Chênh lệch thu chi Ngân hàng Nhà nước (5)</t>
  </si>
  <si>
    <t>Thu từ hoạt động xuất, nhập khẩu</t>
  </si>
  <si>
    <t>Thuế GTGT thu từ hàng hóa nhập khẩu</t>
  </si>
  <si>
    <t>Thuế xuất khẩu</t>
  </si>
  <si>
    <t>Thuế nhập khẩu</t>
  </si>
  <si>
    <t>Thuế TTĐB thu từ hàng hóa nhập khẩu</t>
  </si>
  <si>
    <t>Thuế BVMT thu từ hàng hóa nhập khẩu</t>
  </si>
  <si>
    <t>Thu khác</t>
  </si>
  <si>
    <t>Thu viện trợ</t>
  </si>
  <si>
    <t>(4) Doanh nghiệp khu vực kinh tế ngoài quốc doanh là các doanh nghiệp thành lập theo Luật doanh nghiệp, Luật các tổ chức tín dụng, trừ các doanh nghiệp nhà nước do trung ương, địa phương quản lý, doanh nghiệp có vốn đầu tư nước ngoài nêu trên.</t>
  </si>
  <si>
    <t>(5) Thu ngân sách nhà nước trên địa bàn, thu ngân sách địa phương cấp huyện, xã không có thu từ cổ tức, lợi nhuận được chia của Nhà nước và lợi nhuận sau thuế còn lại sau khi trích lập các quỹ của doanh nghiệp nhà nước, chênh lệch thu, chi Ngân hàng Nhà nước, thu từ dầu thô, thu từ hoạt động xuất, nhập khẩu. Thu chênh lệch thu, chi Ngân hàng Nhà nước chỉ áp dụng đối với thành phố Hà Nội.</t>
  </si>
  <si>
    <r>
      <t>Phí và lệ phí</t>
    </r>
    <r>
      <rPr>
        <sz val="11"/>
        <rFont val="Times New Roman"/>
        <family val="1"/>
      </rPr>
      <t> </t>
    </r>
    <r>
      <rPr>
        <i/>
        <sz val="11"/>
        <rFont val="Times New Roman"/>
        <family val="1"/>
      </rPr>
      <t>tỉnh</t>
    </r>
  </si>
  <si>
    <r>
      <t>(1) Doanh nghiệp nhà nước do trung</t>
    </r>
    <r>
      <rPr>
        <sz val="11"/>
        <rFont val="Times New Roman"/>
        <family val="1"/>
      </rPr>
      <t> </t>
    </r>
    <r>
      <rPr>
        <i/>
        <sz val="11"/>
        <rFont val="Times New Roman"/>
        <family val="1"/>
      </rPr>
      <t>ương quản lý là doanh nghiệp do bộ, cơ quan ngang bộ, cơ quan thuộc Chính phủ, cơ quan khác ở</t>
    </r>
    <r>
      <rPr>
        <sz val="11"/>
        <rFont val="Times New Roman"/>
        <family val="1"/>
      </rPr>
      <t> </t>
    </r>
    <r>
      <rPr>
        <i/>
        <sz val="11"/>
        <rFont val="Times New Roman"/>
        <family val="1"/>
      </rPr>
      <t>trung ương đại diện Nhà nước chủ sở hữu 100% vốn điều lệ.</t>
    </r>
  </si>
  <si>
    <r>
      <t>(2) Doanh nghiệp nhà nước do địa phương quản lý</t>
    </r>
    <r>
      <rPr>
        <sz val="11"/>
        <rFont val="Times New Roman"/>
        <family val="1"/>
      </rPr>
      <t> </t>
    </r>
    <r>
      <rPr>
        <i/>
        <sz val="11"/>
        <rFont val="Times New Roman"/>
        <family val="1"/>
      </rPr>
      <t>là doanh nghiệp do Ủy ban nhân dân cấp tỉnh đại diện Nhà nước chủ sở hữu 100% vốn điều lệ.</t>
    </r>
  </si>
  <si>
    <r>
      <t>(3) Doanh nghiệp có</t>
    </r>
    <r>
      <rPr>
        <sz val="11"/>
        <rFont val="Times New Roman"/>
        <family val="1"/>
      </rPr>
      <t> </t>
    </r>
    <r>
      <rPr>
        <i/>
        <sz val="11"/>
        <rFont val="Times New Roman"/>
        <family val="1"/>
      </rPr>
      <t>vốn</t>
    </r>
    <r>
      <rPr>
        <sz val="11"/>
        <rFont val="Times New Roman"/>
        <family val="1"/>
      </rPr>
      <t> </t>
    </r>
    <r>
      <rPr>
        <i/>
        <sz val="11"/>
        <rFont val="Times New Roman"/>
        <family val="1"/>
      </rPr>
      <t>đầu</t>
    </r>
    <r>
      <rPr>
        <sz val="11"/>
        <rFont val="Times New Roman"/>
        <family val="1"/>
      </rPr>
      <t> </t>
    </r>
    <r>
      <rPr>
        <i/>
        <sz val="11"/>
        <rFont val="Times New Roman"/>
        <family val="1"/>
      </rPr>
      <t>tư nước ngoài là các doanh nghiệp mà phần vốn do tổ chức, cá nhân nước ngoài sở hữu từ 51% vốn điều lệ trở lên hoặc có đa số thành viên hợp danh là cá nhân nước ngoài đối với tổ chức kinh tế là công ty hợp danh.</t>
    </r>
  </si>
  <si>
    <t>Biểu mẫu số 14</t>
  </si>
  <si>
    <t>ĐÁNH GIÁ THỰC HIỆN CHI NGÂN SÁCH ĐỊA PHƯƠNG THEO CƠ CẤU CHI NĂM...</t>
  </si>
  <si>
    <t>Ước thực hiện năm...</t>
  </si>
  <si>
    <t>Tương đối (%)</t>
  </si>
  <si>
    <t>CHI CÂN ĐỐI NSĐP</t>
  </si>
  <si>
    <t>Chi đầu tư cho các dự án</t>
  </si>
  <si>
    <t>Trong đó: Chia theo lĩnh vực</t>
  </si>
  <si>
    <t>Chi giáo dục - đào tạo và dạy nghề</t>
  </si>
  <si>
    <t>Chi khoa học và công nghệ</t>
  </si>
  <si>
    <t>Trong đó: Chia theo nguồn vốn</t>
  </si>
  <si>
    <t>Chi đầu tư từ nguồn thu tiền sử dụng đất</t>
  </si>
  <si>
    <t>Chi đầu tư từ nguồn thu xổ số kiến thiết</t>
  </si>
  <si>
    <t>Chi đầu tư và hỗ trợ vốn cho các doanh nghiệp cung cấp sản phẩm, dịch vụ công ích do Nhà nước đặt hàng, các tổ chức kinh tế, các tổ chức tài chính của địa phương theo quy định của pháp luật</t>
  </si>
  <si>
    <t>Chi đầu tư phát triển khác</t>
  </si>
  <si>
    <t>VI</t>
  </si>
  <si>
    <t>Chi tạo nguồn, điều chỉnh tiền lương</t>
  </si>
  <si>
    <t>CHI CÁC CHƯƠNG TRÌNH MỤC TIÊU</t>
  </si>
  <si>
    <t>(Chi tiết theo từng Chương trình mục tiêu quốc gia)</t>
  </si>
  <si>
    <t>(Chi tiết theo từng chương trình mục tiêu, nhiệm vụ)</t>
  </si>
  <si>
    <t>CHI CHUYỂN NGUỒN SANG NĂM SAU</t>
  </si>
  <si>
    <r>
      <t>Ghi chú: </t>
    </r>
    <r>
      <rPr>
        <i/>
        <sz val="11"/>
        <rFont val="Times New Roman"/>
        <family val="1"/>
      </rPr>
      <t>(1) Theo quy định tại Điều 7, Điều 11 và Điều 39 Luật NSNN, ngân sách huyện, xã không có nhiệm vụ chi</t>
    </r>
    <r>
      <rPr>
        <sz val="11"/>
        <rFont val="Times New Roman"/>
        <family val="1"/>
      </rPr>
      <t> </t>
    </r>
    <r>
      <rPr>
        <i/>
        <sz val="11"/>
        <rFont val="Times New Roman"/>
        <family val="1"/>
      </rPr>
      <t>nghiên cứu khoa học và công nghệ, chi trả</t>
    </r>
    <r>
      <rPr>
        <sz val="11"/>
        <rFont val="Times New Roman"/>
        <family val="1"/>
      </rPr>
      <t> </t>
    </r>
    <r>
      <rPr>
        <i/>
        <sz val="11"/>
        <rFont val="Times New Roman"/>
        <family val="1"/>
      </rPr>
      <t>lãi vay, chi bổ sung quỹ dự trữ tài chính.</t>
    </r>
  </si>
  <si>
    <t>Biểu mẫu số 15</t>
  </si>
  <si>
    <t>CÂN ĐỐI NGÂN SÁCH ĐỊA PHƯƠNG NĂM...</t>
  </si>
  <si>
    <t>Dự toán năm…</t>
  </si>
  <si>
    <t>So sánh (3)</t>
  </si>
  <si>
    <t>Tương đối (%)</t>
  </si>
  <si>
    <t>TỔNG NGUỒN THU NSĐP</t>
  </si>
  <si>
    <t>Thu chuyển nguồn từ năm trước chuyển sang</t>
  </si>
  <si>
    <t>Chi đầu tư phát triển (1)</t>
  </si>
  <si>
    <t>Chi trả nợ lãi các khoản do chính quyền địa phương vay (2)</t>
  </si>
  <si>
    <t>Chi bổ sung quỹ dự trữ tài chính (2)</t>
  </si>
  <si>
    <t>Chi các chương trình mục tiêu</t>
  </si>
  <si>
    <t>Chi chuyển nguồn sang năm sau</t>
  </si>
  <si>
    <t>BỘI CHI NSĐP/BỘI THU NSĐP (2)</t>
  </si>
  <si>
    <t>CHI TRẢ NỢ GỐC CỦA NSĐP (2)</t>
  </si>
  <si>
    <t>Từ nguồn bội thu, tăng thu, tiết kiệm chi, kết dư ngân sách cấp tỉnh</t>
  </si>
  <si>
    <t>TỔNG MỨC VAY CỦA NSĐP (2)</t>
  </si>
  <si>
    <t>Vay để trả nợ gốc</t>
  </si>
  <si>
    <t>(2) Theo quy định tại Điều 7, Điều 11 Luật NSNN, ngân sách huyện, xã không có nhiệm vụ chi trả nợ lãi vay, thu - chi quỹ dự trữ tài chính, bội chi NSĐP, vay và chi trả nợ gốc.</t>
  </si>
  <si>
    <t>(3) Đối với các chỉ tiêu thu NSĐP, so sánh dự toán năm kế hoạch với ước thực hiện năm hiện hành. Đối với các chỉ tiêu chi NSĐP, so sánh dự toán năm kế hoạch với dự toán năm hiện hành.</t>
  </si>
  <si>
    <r>
      <t>(Dùng cho ngân sách các cấp chính quyền địa</t>
    </r>
    <r>
      <rPr>
        <sz val="11"/>
        <rFont val="Times New Roman"/>
        <family val="1"/>
      </rPr>
      <t> </t>
    </r>
    <r>
      <rPr>
        <b/>
        <sz val="11"/>
        <rFont val="Times New Roman"/>
        <family val="1"/>
      </rPr>
      <t>phương)</t>
    </r>
  </si>
  <si>
    <r>
      <t>Dự toán năm …</t>
    </r>
    <r>
      <rPr>
        <sz val="11"/>
        <rFont val="Times New Roman"/>
        <family val="1"/>
      </rPr>
      <t>(hiện hành)</t>
    </r>
  </si>
  <si>
    <r>
      <t>Ước thực hiện năm…</t>
    </r>
    <r>
      <rPr>
        <sz val="11"/>
        <rFont val="Times New Roman"/>
        <family val="1"/>
      </rPr>
      <t>(hiện hành)</t>
    </r>
  </si>
  <si>
    <r>
      <t>TỔNG</t>
    </r>
    <r>
      <rPr>
        <sz val="11"/>
        <rFont val="Times New Roman"/>
        <family val="1"/>
      </rPr>
      <t> </t>
    </r>
    <r>
      <rPr>
        <b/>
        <sz val="11"/>
        <rFont val="Times New Roman"/>
        <family val="1"/>
      </rPr>
      <t>CHI</t>
    </r>
    <r>
      <rPr>
        <sz val="11"/>
        <rFont val="Times New Roman"/>
        <family val="1"/>
      </rPr>
      <t> </t>
    </r>
    <r>
      <rPr>
        <b/>
        <sz val="11"/>
        <rFont val="Times New Roman"/>
        <family val="1"/>
      </rPr>
      <t>NSĐP</t>
    </r>
  </si>
  <si>
    <t>Biểu mẫu số 16</t>
  </si>
  <si>
    <t>DỰ TOÁN THU NGÂN SÁCH NHÀ NƯỚC THEO LĨNH VỰC NĂM...</t>
  </si>
  <si>
    <t>Tổng thuNSNN</t>
  </si>
  <si>
    <t>Thu NSĐP</t>
  </si>
  <si>
    <t>Thu từ khu vực DNNN do trung ương quản lý (1)</t>
  </si>
  <si>
    <t>Thu từ khu vực DNNN do địa phương quản lý (2)</t>
  </si>
  <si>
    <t>Thuế bảo vệ môi trường</t>
  </si>
  <si>
    <t>Thuế BVMT thu từ hàng hóa sản xuất, kinh doanh trong nước</t>
  </si>
  <si>
    <t>Lệ phí trước bạ</t>
  </si>
  <si>
    <t>Phí và lệ phí trung ương</t>
  </si>
  <si>
    <t>Phí và lệ phí tỉnh</t>
  </si>
  <si>
    <t>Phí và lệ phí huyện</t>
  </si>
  <si>
    <t>Thuế sử dụng đất phi nông nghiệp</t>
  </si>
  <si>
    <t>Thu từ hoạt động xổ số kiến thiết</t>
  </si>
  <si>
    <t>Thu từ quỹ đất công ích, hoa lợi công sản khác</t>
  </si>
  <si>
    <t>Lợi nhuận được chia của Nhà nước và lợi nhuận sau thuế còn lại sau khi trích lập các quỹ của doanh nghiệp nhà nước (5)</t>
  </si>
  <si>
    <t>Chênh lệch thu chi Ngân hàng Nhà nước (5)</t>
  </si>
  <si>
    <t>Thuế GTGT thu từ hàng hóa nhập khẩu</t>
  </si>
  <si>
    <t>Thuế xuất khẩu</t>
  </si>
  <si>
    <t>Thuế TTĐB thu từ hàng hóa nhập khẩu</t>
  </si>
  <si>
    <t>Thuế BVMT thu từ hàng hóa nhập khẩu</t>
  </si>
  <si>
    <t>(1) Doanh nghiệp nhà nước do trung ương quản lý là doanh nghiệp do bộ, cơ quan ngang bộ, cơ quan thuộc Chính phủ, cơ quan khác ở trung ương đại diện Nhà nước chủ sở hữu 100% vốn điều lệ.</t>
  </si>
  <si>
    <t>(2) Doanh nghiệp nhà nước do địa phương quản lý là doanh nghiệp do Ủy ban nhân dân cấp tỉnh đại diện Nhà nước chủ sở hữu 100% vốn điều lệ.</t>
  </si>
  <si>
    <t>(3) Doanh nghiệp có vốn đầu tư nước ngoài là các doanh nghiệp mà phần vốn do tổ chức, cá nhân nước ngoài sở hữu từ 51% vốn điều lệ trở lên hoặc có đa số thành viên hợp danh là cá nhân nước ngoài đối với tổ chức kinh tế là công ty hợp danh.</t>
  </si>
  <si>
    <t>Thu tiền sử dụng đất</t>
  </si>
  <si>
    <t>Tiền cho thuê và tiền bán nhà ở thuộc sở hữu nhà nước</t>
  </si>
  <si>
    <t>Biểu mẫu số 17</t>
  </si>
  <si>
    <t>DỰ TOÁN CHI NGÂN SÁCH ĐỊA PHƯƠNG THEO CƠ CẤU CHI NĂM...</t>
  </si>
  <si>
    <t>Trong đó: Chia theo lĩnh vực</t>
  </si>
  <si>
    <t>Chi khoa học và công nghệ (2)</t>
  </si>
  <si>
    <t>CHI CHUYỂN NGUỒN SANG NĂM SAU</t>
  </si>
  <si>
    <t>(2) Theo quy định tại Điều 7, Điều 11 và Điều 39 Luật NSNN, ngân sách huyện, xã không có nhiệm vụ chi nghiên cứu khoa học và công nghệ, chi trả lãi vay, chi bổ sung quỹ dự trữ tài chính.</t>
  </si>
  <si>
    <r>
      <t>Chi đầu tư từ</t>
    </r>
    <r>
      <rPr>
        <sz val="11"/>
        <color indexed="63"/>
        <rFont val="Times New Roman"/>
        <family val="1"/>
      </rPr>
      <t> </t>
    </r>
    <r>
      <rPr>
        <i/>
        <sz val="11"/>
        <color indexed="63"/>
        <rFont val="Times New Roman"/>
        <family val="1"/>
      </rPr>
      <t>nguồn thu tiền sử dụng đất</t>
    </r>
  </si>
  <si>
    <r>
      <t>Ghi chú:</t>
    </r>
    <r>
      <rPr>
        <i/>
        <sz val="11"/>
        <color indexed="63"/>
        <rFont val="Times New Roman"/>
        <family val="1"/>
      </rPr>
      <t> </t>
    </r>
  </si>
  <si>
    <t>(1) Năm đầu thời kỳ ổn định ngân sách, dự toán chi đầu tư phát triển ngân sách địa phương được xác định bằng định mức phân bổ chi đầu tư phát triển do Ủy ban thường vụ Quốc hội quyết định cộng với (+) số bội chi ngân sách địa phương (nếu có) hoặc trừ đi (-) số bội thu ngân sách địa phương và chi trả nợ lãi (nếu có).</t>
  </si>
  <si>
    <t>Biểu mẫu số 18</t>
  </si>
  <si>
    <t>BỘI CHI VÀ PHƯƠNG ÁN VAY - TRẢ NỢ NGÂN SÁCH ĐỊA PHƯƠNG NĂM...</t>
  </si>
  <si>
    <t>THU NSĐP</t>
  </si>
  <si>
    <t>BỘI CHI NSĐP/BỘI THU NSĐP</t>
  </si>
  <si>
    <t>HẠN MỨC DƯ NỢ VAY TỐI ĐA CỦA NSĐP THEO QUY ĐỊNH</t>
  </si>
  <si>
    <t>KẾ HOẠCH VAY, TRẢ NỢ GỐC</t>
  </si>
  <si>
    <t>Tổng dư nợ đầu năm</t>
  </si>
  <si>
    <t>Tỷ lệ mức dư nợ đầu kỳ so với mức dư nợ vay tối đa của ngân sách địa phương (%)</t>
  </si>
  <si>
    <t>Trái phiếu chính quyền địa phương</t>
  </si>
  <si>
    <t>Vay lại từ nguồn Chính phủ vay ngoài nước</t>
  </si>
  <si>
    <t>Vay trong nước khác</t>
  </si>
  <si>
    <t>Trả nợ gốc vay trong năm</t>
  </si>
  <si>
    <t>Theo nguồn vốn vay</t>
  </si>
  <si>
    <t>Vốn khác</t>
  </si>
  <si>
    <t>Theo nguồn trả nợ</t>
  </si>
  <si>
    <t>Từ nguồn vay để trả nợ gốc</t>
  </si>
  <si>
    <t>Bội thu NSĐP</t>
  </si>
  <si>
    <t>Tăng thu, tiết kiệm chi</t>
  </si>
  <si>
    <t>Kết dư ngân sách cấp tỉnh</t>
  </si>
  <si>
    <t>Tổng mức vay trong năm</t>
  </si>
  <si>
    <t>Theo mục đích vay</t>
  </si>
  <si>
    <t>Theo nguồn vay</t>
  </si>
  <si>
    <t>Vốn trong nước khác</t>
  </si>
  <si>
    <t>Tổng dư nợ cuối năm</t>
  </si>
  <si>
    <t>Tỷ lệ mức dư nợ cuối kỳ so với mức dư nợ vay tối đa của ngân sách địa phương (%)</t>
  </si>
  <si>
    <t>Vốn khác</t>
  </si>
  <si>
    <t>TRẢ NỢ LÃI, PHÍ</t>
  </si>
  <si>
    <t>Vay lại từ nguồn Chính phủ vay ngoài nước</t>
  </si>
  <si>
    <r>
      <t>Ước</t>
    </r>
    <r>
      <rPr>
        <sz val="11"/>
        <rFont val="Times New Roman"/>
        <family val="1"/>
      </rPr>
      <t> </t>
    </r>
    <r>
      <rPr>
        <b/>
        <sz val="11"/>
        <rFont val="Times New Roman"/>
        <family val="1"/>
      </rPr>
      <t>thực hiện năm...</t>
    </r>
  </si>
  <si>
    <r>
      <t>Dự</t>
    </r>
    <r>
      <rPr>
        <sz val="11"/>
        <rFont val="Times New Roman"/>
        <family val="1"/>
      </rPr>
      <t> </t>
    </r>
    <r>
      <rPr>
        <b/>
        <sz val="11"/>
        <rFont val="Times New Roman"/>
        <family val="1"/>
      </rPr>
      <t>toán năm...</t>
    </r>
  </si>
  <si>
    <t>Biểu mẫu số 19</t>
  </si>
  <si>
    <t>ĐÁNH GIÁ CÂN ĐỐI NGUỒN THU, CHI NGÂN SÁCH CẤP TỈNH (HUYỆN) VÀ NGÂN SÁCH HUYỆN (XÃ) NĂM...</t>
  </si>
  <si>
    <t>(Dùng cho ngân sách tỉnh, huyện)</t>
  </si>
  <si>
    <t>NGÂN SÁCH CẤP TỈNH (HUYỆN)</t>
  </si>
  <si>
    <t>Thu từ quỹ dự trữ tài chính (1)</t>
  </si>
  <si>
    <t>Chi thuộc nhiệm vụ của ngân sách cấp tỉnh (huyện)</t>
  </si>
  <si>
    <t>NGÂN SÁCH HUYỆN (XÃ)</t>
  </si>
  <si>
    <t>Chi thuộc nhiệm vụ của ngân sách cấp huyện (xã)</t>
  </si>
  <si>
    <t>Chi bổ sung cho ngân sách cấp dưới (2)</t>
  </si>
  <si>
    <t>(2) Ngân sách xã không có nhiệm vụ chi bổ sung cho ngân sách cấp dưới.</t>
  </si>
  <si>
    <t> (1) Theo quy định tại Điều 7, Điều 11 Luật NSNN, ngân sách huyện không có thu từ quỹ dự trữ tài chính, bội chi NSĐP.</t>
  </si>
  <si>
    <t>Biểu mẫu số 20</t>
  </si>
  <si>
    <t>ĐÁNH GIÁ THỰC HIỆN THU NGÂN SÁCH NHÀ NƯỚC TRÊN ĐỊA BÀN TỪNG HUYỆN (XÃ) NĂM...</t>
  </si>
  <si>
    <t>Tên đơn vị (1)</t>
  </si>
  <si>
    <t>Dự toán năm...</t>
  </si>
  <si>
    <t>Bao gồm</t>
  </si>
  <si>
    <t>Tổng số</t>
  </si>
  <si>
    <t>Thu từ hoạt động XNK</t>
  </si>
  <si>
    <t>Thu từdầu thô</t>
  </si>
  <si>
    <t>Thu từ dầu thô</t>
  </si>
  <si>
    <t>9=5/1</t>
  </si>
  <si>
    <t>10=6/2</t>
  </si>
  <si>
    <t>11=7/3</t>
  </si>
  <si>
    <t>12=8/4</t>
  </si>
  <si>
    <t>TỔNG SỐ (2)</t>
  </si>
  <si>
    <t>Thị xã D</t>
  </si>
  <si>
    <t>………</t>
  </si>
  <si>
    <t>Xã A</t>
  </si>
  <si>
    <t>(2) Thu NSNN trên địa bàn huyện, xã không có thu từ dầu thô, thu từ hoạt động xuất, nhập khẩu. Các chỉ tiêu cột 3, 4, 7, 8 chỉ ghi dòng tổng số.</t>
  </si>
  <si>
    <r>
      <t>Ghi chú:</t>
    </r>
    <r>
      <rPr>
        <sz val="11"/>
        <rFont val="Times New Roman"/>
        <family val="1"/>
      </rPr>
      <t/>
    </r>
  </si>
  <si>
    <t> (1) Thu ngân sách nhà nước trên địa bàn tỉnh chi tiết đến từng huyện; thu ngân sách nhà nước trên địa bàn huyện chi tiết đến từng xã.</t>
  </si>
  <si>
    <t>Biểu mẫu số 21</t>
  </si>
  <si>
    <t>ĐÁNH GIÁ THỰC HIỆN THU NGÂN SÁCH NHÀ NƯỚC TRÊN ĐỊA BÀN TỪNG HUYỆN (XÃ) THEO LĨNH VỰC NĂM...</t>
  </si>
  <si>
    <t>Tổng thu NSNN trên địa bàn</t>
  </si>
  <si>
    <t>1. Thu từ khu vực DNNN do trung ương quản lý</t>
  </si>
  <si>
    <t>2. Thu từ khu vực DNNN do địa phương quản lý</t>
  </si>
  <si>
    <t>1. Thuế giá trị gia tăng thu từ hàng hóa nhập khẩu</t>
  </si>
  <si>
    <t>2. Thuế xuất khẩu</t>
  </si>
  <si>
    <t>3. Thuế nhập khẩu</t>
  </si>
  <si>
    <t>4. Thuế tiêu thụ đặc biệt thu từ hàng hóa nhập khẩu</t>
  </si>
  <si>
    <t>5. Thuế bảo vệ môi trường thu từ hàng hóa nhập khẩu</t>
  </si>
  <si>
    <t>6. Thu khác</t>
  </si>
  <si>
    <t>(2) Thu nội địa chi tiết từng khu vực thu, khoản thu.</t>
  </si>
  <si>
    <t>(3) Thu NSNN trên địa bàn huyện, xã không có thu từ dầu thô, thu từ hoạt động xuất, nhập khẩu. Các chỉ tiêu cột 6, 7, 8, 9, 10, 11, 12, 13 chỉ ghi dòng tổng số.</t>
  </si>
  <si>
    <r>
      <t>Ghi chú: </t>
    </r>
    <r>
      <rPr>
        <i/>
        <sz val="11"/>
        <rFont val="Times New Roman"/>
        <family val="1"/>
      </rPr>
      <t>(1) Thu ngân sách nhà nước trên địa bàn tỉnh chi tiết đến từng huyện; thu ngân sách nhà nước trên địa bàn huyện chi tiết đến từng xã.</t>
    </r>
  </si>
  <si>
    <t>I- Thu nội địa (2)</t>
  </si>
  <si>
    <t>II- Thu từ dầu thô (3)</t>
  </si>
  <si>
    <t>III- Thu từ hoạt động xuất nhập khẩu (3)</t>
  </si>
  <si>
    <t>Biểu mẫu số 22</t>
  </si>
  <si>
    <t>ĐÁNH GIÁ THỰC HIỆN CHI NGÂN SÁCH ĐỊA PHƯƠNG, CHI NGÂN SÁCH CẤP TỈNH (HUYỆN) VÀ CHI NGÂN SÁCH HUYỆN (XÃ) THEO CƠ CẤU CHI NĂM...</t>
  </si>
  <si>
    <t>Ngân sách địa phương</t>
  </si>
  <si>
    <t>1=2+3</t>
  </si>
  <si>
    <t>4=5+6</t>
  </si>
  <si>
    <t>7=4/1</t>
  </si>
  <si>
    <t>8=5/2</t>
  </si>
  <si>
    <t>9=6/3</t>
  </si>
  <si>
    <t>Chi đầu tư từ nguồn thu xổ số kiến thiết</t>
  </si>
  <si>
    <r>
      <t xml:space="preserve">Ghi chú: </t>
    </r>
    <r>
      <rPr>
        <i/>
        <sz val="12"/>
        <color indexed="8"/>
        <rFont val="Times New Roman"/>
        <family val="1"/>
      </rPr>
      <t>(1) Theo quy định tại Điều 7, Điều 11 và Điều 39 Luật NSNN, ngân sách huyện, xã không có nhiệm vụ chi nghiên cứu khoa học và công nghệ, chi trả lãi vay, chi bổ sung quỹ dự trữ tài chính.</t>
    </r>
  </si>
  <si>
    <t>Biểu mẫu số 23</t>
  </si>
  <si>
    <t>ĐÁNH GIÁ THỰC HIỆN CHI NGÂN SÁCH CẤP TỈNH (HUYỆN, XÃ) THEO LĨNH VỰC NĂM...</t>
  </si>
  <si>
    <t>CHI BỔ SUNG CÂN ĐỐI CHO NGÂN SÁCH CẤP DƯỚI (1)</t>
  </si>
  <si>
    <t>CHI NGÂN SÁCH CẤP TỈNH (HUYỆN, XÃ) THEO LĨNH VỰC</t>
  </si>
  <si>
    <t xml:space="preserve">Chi đầu tư phát triển </t>
  </si>
  <si>
    <t>Chi quốc phòng</t>
  </si>
  <si>
    <t>Chi an ninh và trật tự an toàn xã hội</t>
  </si>
  <si>
    <t>Chi y tế, dân số và gia đình</t>
  </si>
  <si>
    <t>Chi văn hóa thông tin</t>
  </si>
  <si>
    <t>Chi phát thanh, truyền hình, thông tấn</t>
  </si>
  <si>
    <t>Chi thể dục thể thao</t>
  </si>
  <si>
    <t>Chi bảo vệ môi trường</t>
  </si>
  <si>
    <t>Chi các hoạt động kinh tế</t>
  </si>
  <si>
    <t>Chi hoạt động của cơ quan quản lý nhà nước, đảng, đoàn thể</t>
  </si>
  <si>
    <t>Chi bảo đảm xã hội</t>
  </si>
  <si>
    <t>Chi đầu tư khác</t>
  </si>
  <si>
    <t>Chi thường xuyên khác</t>
  </si>
  <si>
    <t>(2) Theo quy định tại Điều 7, Điều 11 và Điều 39 Luật NSNN, ngân sách huyện, xã không có nhiệm vụ chi nghiên cứu khoa học và công nghệ, chi trả lãi vay, chi bổ sung quỹ dự trữ tài chính.</t>
  </si>
  <si>
    <t>(1) Ngân sách xã không có nhiệm vụ chi bổ sung cân đối cho ngân sách cấp dưới.</t>
  </si>
  <si>
    <t>Biểu mẫu số 24</t>
  </si>
  <si>
    <t>ĐÁNH GIÁ THỰC HIỆN CHI NGÂN SÁCH CẤP TỈNH (HUYỆN, XÃ) TỪNG CƠ QUAN, TỔ CHỨC THEO LĨNH VỰC NĂM...</t>
  </si>
  <si>
    <t>Chi trả nợ lãi do chính quyền địa phương vay (1)</t>
  </si>
  <si>
    <t>Chi bổ sung quỹ dự trữ tài chính (1)</t>
  </si>
  <si>
    <t>Chi chương trình MTQG</t>
  </si>
  <si>
    <t>Chi chuyển nguồn sang ngân sách năm sau</t>
  </si>
  <si>
    <t>CÁC CƠ QUAN, TỔ CHỨC</t>
  </si>
  <si>
    <t>………..</t>
  </si>
  <si>
    <t>CHI TRẢ NỢ LÃI CÁC KHOẢN DO CHÍNH QUYỀN ĐỊA PHƯƠNG VAY (1)</t>
  </si>
  <si>
    <t>CHI BỔ SUNG QUỸ DỰ TRỮ TÀI CHÍNH (1)</t>
  </si>
  <si>
    <t>CHI BỔ SUNG CÓ MỤC TIÊU DO NGÂN SÁCH CẤP DƯỚI (2)</t>
  </si>
  <si>
    <t>CHI CHUYỂN NGUỒN SANG NGÂN SÁCH NĂM SAU</t>
  </si>
  <si>
    <t>(2) Ngân sách xã không có nhiệm vụ chi bổ sung có mục tiêu cho ngân sách cấp dưới.</t>
  </si>
  <si>
    <t xml:space="preserve">Ghi chú: </t>
  </si>
  <si>
    <t>(1) Theo quy định tại Điều 7, Điều 11 Luật NSNN, ngân sách huyện, xã không có nhiệm vụ chi trả lãi vay, chi bổ sung quỹ dự trữ tài chính.</t>
  </si>
  <si>
    <t>Biểu mẫu số 25</t>
  </si>
  <si>
    <t>ĐÁNH GIÁ THỰC HIỆN CHI ĐẦU TƯ PHÁT TRIỂN CỦA NGÂN SÁCH CẤP TỈNH (HUYỆN, XÃ) CHO TỪNG CƠ QUAN, TỔ CHỨC THEO LĨNH VỰC NĂM...</t>
  </si>
  <si>
    <t>Chi giao thông</t>
  </si>
  <si>
    <t>Chi nông nghiệp, lâm nghiệp, thủy lợi, thủy sản</t>
  </si>
  <si>
    <t>……</t>
  </si>
  <si>
    <t>Biểu mẫu số 26</t>
  </si>
  <si>
    <t>ĐÁNH GIÁ THỰC HIỆN CHI THƯỜNG XUYÊN CỦA NGÂN SÁCH CẤP TỈNH (HUYỆN, XÃ) CHO TỪNG CƠ QUAN, TỔ CHỨC THEO LĨNH VỰC NĂM...</t>
  </si>
  <si>
    <t>Biểu mẫu số 27</t>
  </si>
  <si>
    <t>ĐÁNH GIÁ THỰC HIỆN CHI CÂN ĐỐI NGÂN SÁCH TỪNG HUYỆN (XÃ) NĂM...</t>
  </si>
  <si>
    <t>Đơn vị: triệu đồng</t>
  </si>
  <si>
    <t>Dự toán chi NSĐP năm…..</t>
  </si>
  <si>
    <t>Ước thực hiện chi NSĐP năm…..</t>
  </si>
  <si>
    <t>Chi đầu tư từ nguồn vốn trong nước</t>
  </si>
  <si>
    <t>Chi đầu tư từ nguồn thu XSKT (nếu có)</t>
  </si>
  <si>
    <t>Chi giáo dục, đào tạo và dạy nghề</t>
  </si>
  <si>
    <t>21=11/1</t>
  </si>
  <si>
    <t>22=12/2</t>
  </si>
  <si>
    <t>23=13/3</t>
  </si>
  <si>
    <t>24=14/4</t>
  </si>
  <si>
    <t>25=15/5</t>
  </si>
  <si>
    <t>26=16/6</t>
  </si>
  <si>
    <t>27=17/7</t>
  </si>
  <si>
    <t>28=18/8</t>
  </si>
  <si>
    <t>29=19/9</t>
  </si>
  <si>
    <t>30=20/10</t>
  </si>
  <si>
    <t>Thành phố C</t>
  </si>
  <si>
    <t>……..</t>
  </si>
  <si>
    <t>Thị trấn C</t>
  </si>
  <si>
    <t>(2) Theo quy định tại Điều 39 Luật NSNN, ngân sách huyện, xã không có nhiệm vụ chi nghiên cứu khoa học và công nghệ.</t>
  </si>
  <si>
    <t>(1) Chi ngân sách tỉnh chi tiết đến từng huyện; chi ngân sách huyện chi tiết đến từng xã</t>
  </si>
  <si>
    <t>Biểu mẫu số 28</t>
  </si>
  <si>
    <t>TÌNH HÌNH THỰC HIỆN KẾ HOẠCH TÀI CHÍNH CÁC QUỸ TÀI CHÍNH NHÀ NƯỚC NGOÀI NGÂN SÁCH DO ĐỊA PHƯƠNG QUẢN LÝ NĂM...</t>
  </si>
  <si>
    <t>Tên quỹ</t>
  </si>
  <si>
    <r>
      <t xml:space="preserve">Số dư nguồn đến ngày 31/12/ … </t>
    </r>
    <r>
      <rPr>
        <sz val="12"/>
        <color indexed="8"/>
        <rFont val="Times New Roman"/>
        <family val="1"/>
      </rPr>
      <t>(năm trước)</t>
    </r>
  </si>
  <si>
    <t>Kế hoạch năm...</t>
  </si>
  <si>
    <r>
      <t xml:space="preserve">Số dư nguồn đến 31/12/ … </t>
    </r>
    <r>
      <rPr>
        <sz val="12"/>
        <color indexed="8"/>
        <rFont val="Times New Roman"/>
        <family val="1"/>
      </rPr>
      <t>(năm hiện hành)</t>
    </r>
  </si>
  <si>
    <t>Tổng nguồn vốn phát sinh trong năm</t>
  </si>
  <si>
    <t>Tổng sử dụng nguồn vốn trong năm</t>
  </si>
  <si>
    <t>Chênh lệch nguồn trong năm</t>
  </si>
  <si>
    <r>
      <t xml:space="preserve">Trong đó: Hỗ trợ từ NSĐP </t>
    </r>
    <r>
      <rPr>
        <sz val="12"/>
        <color indexed="8"/>
        <rFont val="Times New Roman"/>
        <family val="1"/>
      </rPr>
      <t>(nếu có)</t>
    </r>
  </si>
  <si>
    <t>5=1+2-4</t>
  </si>
  <si>
    <t>9=6-8</t>
  </si>
  <si>
    <t>10= 1+6-8</t>
  </si>
  <si>
    <t>Quỹ A</t>
  </si>
  <si>
    <t>Quỹ B</t>
  </si>
  <si>
    <t>Quỹ C</t>
  </si>
  <si>
    <t>Biểu mẫu số 29</t>
  </si>
  <si>
    <t>ĐÁNH GIÁ THỰC HIỆN THU DỊCH VỤ CỦA ĐƠN VỊ SỰ NGHIỆP CÔNG NĂM...</t>
  </si>
  <si>
    <t>(KHÔNG BAO GỒM NGUỒN NSNN)</t>
  </si>
  <si>
    <t>Sự nghiệp giáo dục - đào tạo và dạy nghề</t>
  </si>
  <si>
    <t>Sự nghiệp giáo dục</t>
  </si>
  <si>
    <t>Sự nghiệp đào tạo và dạy nghề</t>
  </si>
  <si>
    <t>Sự nghiệp khoa học và công nghệ</t>
  </si>
  <si>
    <t>Sự nghiệp y tế</t>
  </si>
  <si>
    <t>Sự nghiệp văn hóa thông tin</t>
  </si>
  <si>
    <t>Sự nghiệp phát thanh truyền hình</t>
  </si>
  <si>
    <t>Sự nghiệp thể dục thể thao</t>
  </si>
  <si>
    <t>…………………..</t>
  </si>
  <si>
    <t xml:space="preserve">Nguồn thu ngân sách </t>
  </si>
  <si>
    <t xml:space="preserve">Chi ngân sách </t>
  </si>
  <si>
    <t>Chi bổ sung cho ngân sách cấp dưới (2)</t>
  </si>
  <si>
    <t>(2) Ngân sách xã không có nhiệm vụ chi bổ sung cho ngân sách cấp dưới.</t>
  </si>
  <si>
    <r>
      <t>Ghi chú:</t>
    </r>
    <r>
      <rPr>
        <i/>
        <sz val="12"/>
        <color indexed="8"/>
        <rFont val="Times New Roman"/>
        <family val="1"/>
      </rPr>
      <t xml:space="preserve"> </t>
    </r>
  </si>
  <si>
    <t>Biểu mẫu số 31</t>
  </si>
  <si>
    <t>DỰ TOÁN THU NGÂN SÁCH NHÀ NƯỚC TRÊN ĐỊA BÀN TỪNG HUYỆN (XÃ) NĂM...</t>
  </si>
  <si>
    <t>TỔNG SỐ  (2)</t>
  </si>
  <si>
    <t>….</t>
  </si>
  <si>
    <t>(1) Thu ngân sách nhà nước trên địa bàn tỉnh chi tiết đến từng huyện; thu ngân sách nhà nước trên địa bàn huyện chi tiết đến từng xã.</t>
  </si>
  <si>
    <t xml:space="preserve">Chi khoa học và công nghệ </t>
  </si>
  <si>
    <t xml:space="preserve">Chi các chương trình mục tiêu, nhiệm vụ </t>
  </si>
  <si>
    <t>Dự toán</t>
  </si>
  <si>
    <t xml:space="preserve">Chi hoạt động của cơ quan quản lý nhà nước, đảng, đoàn thể </t>
  </si>
  <si>
    <t>Chi khoa học và công nghệ (3)</t>
  </si>
  <si>
    <t>CHI DỰ PHÒNG NGÂN SÁCH</t>
  </si>
  <si>
    <t>CHI TẠO NGUỒN, ĐIỀU CHỈNH TIỀN LƯƠNG</t>
  </si>
  <si>
    <t>VII</t>
  </si>
  <si>
    <t>Biểu mẫu số 39</t>
  </si>
  <si>
    <t>Biểu mẫu số 40</t>
  </si>
  <si>
    <t>Biểu mẫu số 41</t>
  </si>
  <si>
    <t>Biểu mẫu số 47</t>
  </si>
  <si>
    <t>Biểu mẫu số 48</t>
  </si>
  <si>
    <t>Biểu mẫu số 49</t>
  </si>
  <si>
    <t>Biểu mẫu số 50</t>
  </si>
  <si>
    <t>Biểu mẫu số 51</t>
  </si>
  <si>
    <t>Biểu mẫu số 52</t>
  </si>
  <si>
    <t>Biểu mẫu số 53</t>
  </si>
  <si>
    <t>Biểu mẫu số 54</t>
  </si>
  <si>
    <t>Đầu tư phát triển</t>
  </si>
  <si>
    <t>Kinh phí sự nghiệp</t>
  </si>
  <si>
    <t>Vốn ngoài nước</t>
  </si>
  <si>
    <t>Ngân sách cấp tỉnh (huyện, xã)</t>
  </si>
  <si>
    <t>……………</t>
  </si>
  <si>
    <r>
      <t xml:space="preserve">Ghi chú: </t>
    </r>
    <r>
      <rPr>
        <i/>
        <sz val="12"/>
        <color indexed="8"/>
        <rFont val="Times New Roman"/>
        <family val="1"/>
      </rPr>
      <t>(1) Chi Chương trình mục tiêu quốc gia ngân sách tỉnh chi tiết đến từng cơ quan, tổ chức và từng huyện. Chi Chương trình mục tiêu quốc gia ngân sách huyện chi tiết đến từng xã. Chi Chương trình mục tiêu quốc gia ngân sách xã chi tiết đến từng cơ quan, tổ chức.</t>
    </r>
  </si>
  <si>
    <t>Chia ra</t>
  </si>
  <si>
    <t>Số bổ sung cân đối từ ngân sách cấp trên</t>
  </si>
  <si>
    <t>Số bổ sung thực hiện cải cách tiền lương</t>
  </si>
  <si>
    <t>Thu phân chia</t>
  </si>
  <si>
    <t>Trong đó: Phần NSĐP được hưởng</t>
  </si>
  <si>
    <t>2=3+5</t>
  </si>
  <si>
    <t>9=2+6+7+8</t>
  </si>
  <si>
    <t>(Dùng cho ngân sách tỉnh - năm đầu thời kỳ ổn định ngân sách)</t>
  </si>
  <si>
    <t>Đơn vị: %</t>
  </si>
  <si>
    <t>Chi tiết theo sắc thuế</t>
  </si>
  <si>
    <t>Thuế giá trị gia tăng</t>
  </si>
  <si>
    <t>Thuế thu nhập doanh nghiệp</t>
  </si>
  <si>
    <t>Tổng chi ngân sách địa phương</t>
  </si>
  <si>
    <t>Chi chương trình mục tiêu</t>
  </si>
  <si>
    <t>Chi tạo nguồn điều chỉnh tiền lương</t>
  </si>
  <si>
    <t>Bổ sung vốn đầu tư để thực hiện các chương trình mục tiêu, nhiệm vụ</t>
  </si>
  <si>
    <t>Bổ sung vốn sự nghiệp thực hiện các chế độ, chính sách</t>
  </si>
  <si>
    <t>Bổ sung thực hiện các chương trình mục tiêu quốc gia</t>
  </si>
  <si>
    <t>1=2+15 +19</t>
  </si>
  <si>
    <t>2=3+9+ 12+13+14</t>
  </si>
  <si>
    <t>3=6+7+8</t>
  </si>
  <si>
    <t>15=16+ 17+18</t>
  </si>
  <si>
    <t>(2) Theo quy định tại Điều 7, Điều 11 và Điều 39 Luật NSNN, ngân sách huyện, xã không có nhiệm vụ chi nghiên cứu khoa học và công nghệ.</t>
  </si>
  <si>
    <t>(1) Chi ngân sách tỉnh chi tiết đến từng huyện; chi ngân sách huyện chi tiết đến từng xã.</t>
  </si>
  <si>
    <t>5=2-4</t>
  </si>
  <si>
    <t>Giá trị khối lượng thực hiện từ khởi công đến 31/12/…</t>
  </si>
  <si>
    <t>Lũy kế vốn đã bố trí đến 31/12/….</t>
  </si>
  <si>
    <t>Tổng mức đầu tư được duyệt</t>
  </si>
  <si>
    <t>Chia theo nguồn vốn</t>
  </si>
  <si>
    <t>Ngoài nước</t>
  </si>
  <si>
    <t>KẾ HOẠCH THU DỊCH VỤ CỦA ĐƠN VỊ SỰ NGHIỆP CÔNG NĂM...</t>
  </si>
  <si>
    <t>QUYẾT TOÁN CÂN ĐỐI NGÂN SÁCH ĐỊA PHƯƠNG NĂM...</t>
  </si>
  <si>
    <t>Quyết toán</t>
  </si>
  <si>
    <t xml:space="preserve">Thu bổ sung từ ngân sách cấp trên </t>
  </si>
  <si>
    <t xml:space="preserve">Tổng chi cân đối NSĐP </t>
  </si>
  <si>
    <t>BỘI CHI NSĐP/BỘI THU NSĐP/KẾT DƯ NSĐP</t>
  </si>
  <si>
    <t>CHI TRẢ NỢ GỐC CỦA NSĐP</t>
  </si>
  <si>
    <t>TỔNG MỨC DƯ NỢ VAY CUỐI NĂM CỦA NSĐP</t>
  </si>
  <si>
    <r>
      <t xml:space="preserve">Ghi chú: </t>
    </r>
    <r>
      <rPr>
        <i/>
        <sz val="12"/>
        <color indexed="8"/>
        <rFont val="Times New Roman"/>
        <family val="1"/>
      </rPr>
      <t>(1) Theo quy định tại Điều 7, Điều 11 và Điều 39 Luật NSNN, ngân sách huyện, xã không có nhiệm vụ chi nghiên cứu khoa học và công nghệ, trả lãi vay, chi bổ sung quỹ dự trữ tài chính, bội chi NSĐP, vay và trả nợ gốc vay.</t>
    </r>
  </si>
  <si>
    <t>QUYẾT TOÁN CÂN ĐỐI NGUỒN THU, CHI NGÂN SÁCH CẤP TỈNH (HUYỆN) VÀ NGÂN SÁCH HUYỆN (XÃ) NĂM...</t>
  </si>
  <si>
    <t>Bổ sung cân đối ngân sách</t>
  </si>
  <si>
    <t>Bổ sung có mục tiêu</t>
  </si>
  <si>
    <t>Chi trả nợ gốc từ nguồn bội thu, tăng thu, tiết kiệm, kết dư ngân sách cấp tỉnh (1)</t>
  </si>
  <si>
    <t>Bội chi NSĐP/Kết dư NSĐP (1)</t>
  </si>
  <si>
    <t>Kết dư</t>
  </si>
  <si>
    <t>(1) Theo quy định tại Điều 7, Điều 11 Luật NSNN, ngân sách huyện không có thu từ quỹ dự trữ tài chính, chi trả nợ gốc và bội chi NSĐP.</t>
  </si>
  <si>
    <t>QUYẾT TOÁN NGUỒN THU NGÂN SÁCH NHÀ NƯỚC TRÊN ĐỊA BÀN THEO LĨNH VỰC NĂM...</t>
  </si>
  <si>
    <t>TỔNG NGUỒN THU NSNN (A+B+C+D)</t>
  </si>
  <si>
    <t>TỔNG THU CÂN ĐỐI NSNN</t>
  </si>
  <si>
    <t>Thu từ khu vực DNNN do địa phương quản lý (2)</t>
  </si>
  <si>
    <t>Thuế BVMT thu từ hàng hóa sản xuất, kinh doanh trong nước</t>
  </si>
  <si>
    <t xml:space="preserve">Thu phí, lệ phí </t>
  </si>
  <si>
    <t>Phí và lệ phí xã, phường</t>
  </si>
  <si>
    <t>Tiền cho thuê và tiền bán nhà ở thuộc sở hữu nhà nước</t>
  </si>
  <si>
    <t>Lợi nhuận được chia của Nhà nước và lợi nhuận sau thuế còn lại sau khi trích lập các quỹ của doanh nghiệp nhà nước (5)</t>
  </si>
  <si>
    <t xml:space="preserve">Thu từ hoạt động xuất nhập khẩu </t>
  </si>
  <si>
    <t>Thuế tiêu thụ đặc biệt thu từ hàng hóa nhập khẩu</t>
  </si>
  <si>
    <t>Thuế bảo vệ môi trường thu từ hàng hóa nhập khẩu</t>
  </si>
  <si>
    <t>Thuế giá trị gia tăng thu từ hàng hóa nhập khẩu</t>
  </si>
  <si>
    <t>THU TỪ QUỸ DỰ TRỮ TÀI CHÍNH</t>
  </si>
  <si>
    <t>THU KẾT DƯ NĂM TRƯỚC</t>
  </si>
  <si>
    <t>THU CHUYỂN NGUỒN TỪ NĂM TRƯỚC CHUYỂN SANG</t>
  </si>
  <si>
    <t>QUYẾT TOÁN CHI NGÂN SÁCH ĐỊA PHƯƠNG THEO LĨNH VỰC NĂM...</t>
  </si>
  <si>
    <t>TỔNG CHI NGÂN SÁCH ĐỊA PHƯƠNG</t>
  </si>
  <si>
    <t>CHI CÂN ĐỐI NGÂN SÁCH ĐỊA PHƯƠNG</t>
  </si>
  <si>
    <t xml:space="preserve">Chi đầu tư cho các dự án </t>
  </si>
  <si>
    <t>QUYẾT TOÁN CHI NGÂN SÁCH CẤP TỈNH (HUYỆN, XÃ) THEO LĨNH VỰC NĂM...</t>
  </si>
  <si>
    <t>QUYẾT TOÁN CHI NGÂN SÁCH ĐỊA PHƯƠNG, CHI NGÂN SÁCH CẤP TỈNH (HUYỆN) VÀ CHI NGÂN SÁCH HUYỆN (XÃ) THEO CƠ CẤU CHI NĂM...</t>
  </si>
  <si>
    <t>QUYẾT TOÁN CHI NGÂN SÁCH CẤP TỈNH (HUYỆN, XÃ) CHO TỪNG CƠ QUAN, TỔ CHỨC THEO LĨNH VỰC NĂM...</t>
  </si>
  <si>
    <t>Dự toán (1)</t>
  </si>
  <si>
    <r>
      <t xml:space="preserve">Chi đầu tư phát triển </t>
    </r>
    <r>
      <rPr>
        <sz val="12"/>
        <rFont val="Times New Roman"/>
        <family val="1"/>
      </rPr>
      <t>(Không kể chương trình MTQG)</t>
    </r>
  </si>
  <si>
    <r>
      <t xml:space="preserve">Chi thường xuyên </t>
    </r>
    <r>
      <rPr>
        <sz val="12"/>
        <rFont val="Times New Roman"/>
        <family val="1"/>
      </rPr>
      <t>(Không kể chương trình MTQG)</t>
    </r>
  </si>
  <si>
    <t>Chi trả nợ lãi do chính quyền địa phương vay (2)</t>
  </si>
  <si>
    <t>CHI TRẢ NỢ LÃI CÁC KHOẢN DO CHÍNH QUYỀN ĐỊA PHƯƠNG VAY (2)</t>
  </si>
  <si>
    <t>CHI BỔ SUNG QUỸ DỰ TRỮ TÀI CHÍNH (2)</t>
  </si>
  <si>
    <t>CHI BỔ SUNG CÓ MỤC TIÊU CHO NGÂN SÁCH CẤP DƯỚI (3)</t>
  </si>
  <si>
    <t>(2) Theo quy định tại Điều 7, Điều 11 Luật NSNN, ngân sách huyện, xã không có nhiệm vụ chi trả lãi vay, chi bổ sung quỹ dự trữ tài chính.</t>
  </si>
  <si>
    <t>(3) Ngân sách xã không có nhiệm vụ chi bổ sung có mục tiêu cho ngân sách cấp dưới.</t>
  </si>
  <si>
    <t>(1) Dự toán chi ngân sách địa phương chi tiết theo các chỉ tiêu tương ứng phần quyết toán chi ngân sách địa phương.</t>
  </si>
  <si>
    <t>Biểu mẫu số 55</t>
  </si>
  <si>
    <t>QUYẾT TOÁN CHI ĐẦU TƯ PHÁT TRIỂN CỦA NGÂN SÁCH CẤP TỈNH (HUYỆN, XÃ) CHO TỪNG CƠ QUAN, TỔ CHỨC THEO LĨNH VỰC NĂM...</t>
  </si>
  <si>
    <t>18=2/1</t>
  </si>
  <si>
    <t>Doanh nghiệp C</t>
  </si>
  <si>
    <t>Biểu mẫu số 56</t>
  </si>
  <si>
    <t>QUYẾT TOÁN CHI THƯỜNG XUYÊN CỦA NGÂN SÁCH CẤP TỈNH (HUYỆN, XÃ) CHO TỪNG CƠ QUAN, TỔ CHỨC THEO LĨNH VỰC NĂM...</t>
  </si>
  <si>
    <t>18= 2/1</t>
  </si>
  <si>
    <t>Biểu mẫu số 57</t>
  </si>
  <si>
    <t>TỔNG HỢP QUYẾT TOÁN CHI THƯỜNG XUYÊN NGÂN SÁCH CẤP TỈNH (HUYỆN, XÃ) CỦA TỪNG CƠ QUAN, TỔ CHỨC THEO NGUỒN VỐN NĂM...</t>
  </si>
  <si>
    <t>Dự toán được cấp</t>
  </si>
  <si>
    <t>Kinh phí thực hiện trong năm</t>
  </si>
  <si>
    <t>Nguồn còn lại</t>
  </si>
  <si>
    <t>Dự toán đầu năm</t>
  </si>
  <si>
    <r>
      <t xml:space="preserve">Bổ sung trong năm </t>
    </r>
    <r>
      <rPr>
        <sz val="12"/>
        <color indexed="8"/>
        <rFont val="Times New Roman"/>
        <family val="1"/>
      </rPr>
      <t>(nếu có)</t>
    </r>
  </si>
  <si>
    <r>
      <t xml:space="preserve">Giảm trừ trong năm </t>
    </r>
    <r>
      <rPr>
        <sz val="12"/>
        <color indexed="8"/>
        <rFont val="Times New Roman"/>
        <family val="1"/>
      </rPr>
      <t>(nếu có)</t>
    </r>
  </si>
  <si>
    <t>Chuyển nguồn năm sau</t>
  </si>
  <si>
    <t>Hủy bỏ</t>
  </si>
  <si>
    <t>1=2+3-4</t>
  </si>
  <si>
    <t>6=1-5</t>
  </si>
  <si>
    <t>Biểu mẫu số 58</t>
  </si>
  <si>
    <t>QUYẾT TOÁN CHI NGÂN SÁCH ĐỊA PHƯƠNG TỪNG HUYỆN (XÃ) NĂM...</t>
  </si>
  <si>
    <t>Dự toán (2)</t>
  </si>
  <si>
    <t>Chi CTMTQG</t>
  </si>
  <si>
    <t>Chi giáo dục đào tạo dạy nghề</t>
  </si>
  <si>
    <t>15= 4/1</t>
  </si>
  <si>
    <t>16= 5/2</t>
  </si>
  <si>
    <t>(2) Dự toán chi ngân sách địa phương chi tiết theo các chỉ tiêu tương ứng phần Quyết toán chi ngân sách địa phương.</t>
  </si>
  <si>
    <t>(3) Theo quy định tại Điều 7, Điều 39 Luật NSNN, ngân sách huyện, xã không có nhiệm vụ chi nghiên cứu khoa học và công nghệ.</t>
  </si>
  <si>
    <t>(1) Theo quy định tại Điều 7, Điều 39 Luật NSNN, ngân sách huyện, xã không có nhiệm vụ chi nghiên cứu khoa học và công nghệ.</t>
  </si>
  <si>
    <t>Biểu mẫu số 59</t>
  </si>
  <si>
    <t>QUYẾT TOÁN CHI BỔ SUNG TỪ NGÂN SÁCH CẤP TỈNH (HUYỆN) CHO NGÂN SÁCH TỪNG HUYỆN (XÃ) NĂM...</t>
  </si>
  <si>
    <t>So sách (%)</t>
  </si>
  <si>
    <t>Gồm</t>
  </si>
  <si>
    <t>Vốn đầu tư để thực hiện các CTMT, nhiệm vụ</t>
  </si>
  <si>
    <t>Vốn sự nghiệp thực hiện các chế độ, chính sách</t>
  </si>
  <si>
    <t>Vốn thực hiện các CTMT quốc gia</t>
  </si>
  <si>
    <t>3=4+5</t>
  </si>
  <si>
    <t>11=12+13</t>
  </si>
  <si>
    <t>17=9/1</t>
  </si>
  <si>
    <t>18=10/2</t>
  </si>
  <si>
    <t>19=11/3</t>
  </si>
  <si>
    <t>20=12/4</t>
  </si>
  <si>
    <t>21=13/5</t>
  </si>
  <si>
    <t>22=14/6</t>
  </si>
  <si>
    <t>23=15/7</t>
  </si>
  <si>
    <t>24=16/8</t>
  </si>
  <si>
    <r>
      <t xml:space="preserve">Ghi chú: </t>
    </r>
    <r>
      <rPr>
        <i/>
        <sz val="12"/>
        <color indexed="8"/>
        <rFont val="Times New Roman"/>
        <family val="1"/>
      </rPr>
      <t>(1) Bổ sung từ ngân sách tỉnh chi tiết đến từng huyện; bổ sung từ ngân sách huyện chi tiết đến từng xã.</t>
    </r>
  </si>
  <si>
    <t>Biểu mẫu số 60</t>
  </si>
  <si>
    <t>QUYẾT TOÁN THU NGÂN SÁCH HUYỆN (XÃ) NĂM...</t>
  </si>
  <si>
    <t>Tổng thu NSĐP</t>
  </si>
  <si>
    <t>Thu NSĐP hưởng theo phân cấp</t>
  </si>
  <si>
    <t>Thu từ kết dư năm trước</t>
  </si>
  <si>
    <t>Biểu mẫu số 61</t>
  </si>
  <si>
    <t>QUYẾT TOÁN CHI CHƯƠNG TRÌNH MỤC TIÊU QUỐC GIA NĂM...</t>
  </si>
  <si>
    <t>Chương trình mục tiêu quốc gia ….</t>
  </si>
  <si>
    <t>16=5/1</t>
  </si>
  <si>
    <t>17=6/2</t>
  </si>
  <si>
    <t>18=7/3</t>
  </si>
  <si>
    <t>19=8/4</t>
  </si>
  <si>
    <t>Biểu mẫu số 62</t>
  </si>
  <si>
    <t>QUYẾT TOÁN VỐN ĐẦU TƯ CÁC CHƯƠNG TRÌNH, DỰ ÁN SỬ DỤNG VỐN NGÂN SÁCH NHÀ NƯỚC NĂM...</t>
  </si>
  <si>
    <t>DỰ TOÁN</t>
  </si>
  <si>
    <t>QUYẾT TOÁN</t>
  </si>
  <si>
    <t>25=21/17</t>
  </si>
  <si>
    <t>26=22/18</t>
  </si>
  <si>
    <t>27=23/19</t>
  </si>
  <si>
    <t>28=24/20</t>
  </si>
  <si>
    <t>Biểu mẫu số 63</t>
  </si>
  <si>
    <t>TỔNG HỢP CÁC QUỸ TÀI CHÍNH NHÀ NƯỚC NGOÀI NGÂN SÁCH DO ĐỊA PHƯƠNG QUẢN LÝ NĂM...</t>
  </si>
  <si>
    <t>Tên Quỹ</t>
  </si>
  <si>
    <r>
      <t xml:space="preserve">Dư nguồn đến ngày 31/12/ … </t>
    </r>
    <r>
      <rPr>
        <sz val="12"/>
        <color indexed="8"/>
        <rFont val="Times New Roman"/>
        <family val="1"/>
      </rPr>
      <t>(năm trước)</t>
    </r>
  </si>
  <si>
    <t>Thực hiện năm...</t>
  </si>
  <si>
    <t xml:space="preserve">Dư nguồn đến 31/12/ … </t>
  </si>
  <si>
    <t>10=1+6-8</t>
  </si>
  <si>
    <t>Biểu mẫu số 64</t>
  </si>
  <si>
    <t>TỔNG HỢP THU DỊCH VỤ CỦA ĐƠN VỊ SỰ NGHIỆP CÔNG NĂM...</t>
  </si>
  <si>
    <t>(KHÔNG BAO GỒM NGUỒN NGÂN SÁCH NHÀ NƯỚC)</t>
  </si>
  <si>
    <t>Từ nguồn vay để trả nợ gốc</t>
  </si>
  <si>
    <t>Lợi nhuận được chia của Nhà nước và lợi nhuận sau thuế còn lại sau khi trích lập các quỹ của doanh nghiệp nhà nước (5)</t>
  </si>
  <si>
    <t>Ước thựchiện năm N-1</t>
  </si>
  <si>
    <t>TỶ LỆ PHẦN TRĂM (%) PHÂN CHIA CÁC KHOẢN THU GIỮA NGÂN SÁCH CÁC CẤP CHÍNH QUYỀN ĐỊA PHƯƠNG NĂM 2018</t>
  </si>
  <si>
    <t>Chi thuộc nhiệm vụ của ngân sách cấp xã</t>
  </si>
  <si>
    <t>TT</t>
  </si>
  <si>
    <t>TỔNG THU NGÂN SÁCH ĐP</t>
  </si>
  <si>
    <t xml:space="preserve">TỔNG CHI NSĐP </t>
  </si>
  <si>
    <t>Chi dự phòng ngân sách</t>
  </si>
  <si>
    <t xml:space="preserve">CHI TRẢ NỢ LÃI CÁC KHOẢN DO CHÍNH QUYỀN ĐỊA PHƯƠNG VAY </t>
  </si>
  <si>
    <t xml:space="preserve">So sánh </t>
  </si>
  <si>
    <t>CHI BỔ SUNG CÂN ĐỐI CHO NGÂN SÁCH CẤP DƯỚI</t>
  </si>
  <si>
    <t>Đơn vị: đồng</t>
  </si>
  <si>
    <t>CHI NGÂN SÁCH CẤP XÃ THEO LĨNH VỰC</t>
  </si>
  <si>
    <t>VIII</t>
  </si>
  <si>
    <t>Chi từ đất công ích</t>
  </si>
  <si>
    <t>Dự toán năm 2025</t>
  </si>
  <si>
    <t>Ngân sách cấp tỉnh</t>
  </si>
  <si>
    <t>Ngân sách xã</t>
  </si>
  <si>
    <t>Chi an ninh - quốc phòng</t>
  </si>
  <si>
    <t>Chi sự nghiệp kinh tế, môi trường</t>
  </si>
  <si>
    <t>Văn phòng Đảng ủy</t>
  </si>
  <si>
    <t>Ủy ban mặt trận tổ quốc</t>
  </si>
  <si>
    <t>Văn phòng HĐND - UBND</t>
  </si>
  <si>
    <t>Phòng Kinh tế</t>
  </si>
  <si>
    <t>Phòng Văn hóa - Xã hội</t>
  </si>
  <si>
    <t>Trung tâm hành chính công</t>
  </si>
  <si>
    <t>Xã Chiềng Mung</t>
  </si>
  <si>
    <t>CHI KHÁC NGÂN SÁCH</t>
  </si>
  <si>
    <t>Nội Dung</t>
  </si>
  <si>
    <t>Thu sự nghiệp y tế</t>
  </si>
  <si>
    <t>Thu sự nghiệp văn hóa, thể thao, phát thanh truyền hình</t>
  </si>
  <si>
    <t xml:space="preserve">Thu học phí </t>
  </si>
  <si>
    <t>Thu sự nghiệp kinh tế</t>
  </si>
  <si>
    <t xml:space="preserve"> Ghi chú: Các đơn vị sự nghiệp có thu có thể sử dụng nguồn thu để lại (sau khi trích CCTL theo quy định) để hỗ trợ lương, phụ cấp... Cho lao động hợp đồng, chi khác…</t>
  </si>
  <si>
    <t xml:space="preserve"> Ghi chú: Các đơn vị sự nghiệp có thu có thể sử dụng nguồn thu để lại (sau khi trích CCTL theo quy định) để hỗ trợ lương, phụ cấp... Cho lao động hợp đồng, chi khác….</t>
  </si>
  <si>
    <t>Chi từ nguồn thu tiền sử dụng đất</t>
  </si>
  <si>
    <t>Kinh phí thực hiện các chế độ, chính sách trung ương</t>
  </si>
  <si>
    <t>Kinh phí chi tiền công lao động hợp đồng theo Nghị định số 111/2022/NĐ-CP của Chính phủ</t>
  </si>
  <si>
    <t xml:space="preserve">Kinh phí Trung tâm học tập cộng đồng </t>
  </si>
  <si>
    <t>Chi sự nghiệp y tế</t>
  </si>
  <si>
    <t>Kinh phí hỗ trợ tiền điện cho hộ nghèo, hộ chính sách xã hội</t>
  </si>
  <si>
    <t>Kinh phí bầu cử Đại biểu Quốc hội và HĐND các cấp</t>
  </si>
  <si>
    <t>Phụ cấp đối với cán bộ tham gia công tác quản lý TTHTCĐ</t>
  </si>
  <si>
    <t>KP thực hiện NQ 74/2018/NQ-HĐND</t>
  </si>
  <si>
    <t>Tủ sách pháp luật, tuyên truyền phổ biến giáo dục pháp luật</t>
  </si>
  <si>
    <t xml:space="preserve"> Chi An ninh - Quốc phòng và đối ngoại</t>
  </si>
  <si>
    <t>Chi khác</t>
  </si>
  <si>
    <t>DỰ TOÁN THU, CHI NGÂN SÁCH ĐỊA PHƯƠNG VÀ SỐ BỔ SUNG CÂN ĐỐI TỪ NGÂN SÁCH CẤP TRÊN CHO NGÂN SÁCH
CẤP DƯỚI NĂM 2026</t>
  </si>
  <si>
    <t>DỰ TOÁN CHI NGÂN SÁCH ĐỊA PHƯƠNG XÃ NĂM 2026</t>
  </si>
  <si>
    <t>Đơn vị: Triệu  đồng</t>
  </si>
  <si>
    <t>KẾ HOẠCH THU DỊCH VỤ CỦA ĐƠN VỊ SỰ NGHIỆP CÔNG NĂM 2026
(Không bao gồm nguồn thu NSNN)</t>
  </si>
  <si>
    <t>Ước thực 
hiện năm 2025</t>
  </si>
  <si>
    <t>Kế hoạch
 năm 2026</t>
  </si>
  <si>
    <t>Trạm Y tế xã</t>
  </si>
  <si>
    <t xml:space="preserve"> - Trung tâm dịch vụ tổng hợp</t>
  </si>
  <si>
    <t>PHẦN TĂNG THÊM + 200 CŨ)</t>
  </si>
  <si>
    <t xml:space="preserve"> - Phòng Văn hoá </t>
  </si>
  <si>
    <t>200 TRIÊU GIẢM GIAO = 60% CỦA 330 TRIỆU+ 50 TRIỆU GIAO LÚC ĐẦU</t>
  </si>
  <si>
    <t xml:space="preserve"> - Phòng Kinh tế (Phí thẩm định cấp, cấp lại, điều chỉnh Giấy phép môi trường)</t>
  </si>
  <si>
    <t>Phụ lục V</t>
  </si>
  <si>
    <r>
      <t xml:space="preserve">KẾ HOẠCH CHI DỊCH VỤ CỦA ĐƠN VỊ SỰ NGHIỆP CÔNG NĂM 2026
</t>
    </r>
    <r>
      <rPr>
        <i/>
        <sz val="11"/>
        <rFont val="Times New Roman"/>
        <family val="1"/>
      </rPr>
      <t>(Không bao gồm nguồn thu NSNN)</t>
    </r>
  </si>
  <si>
    <t>kinh</t>
  </si>
  <si>
    <t>Trung tâm Dịch vụ tổng hợp</t>
  </si>
  <si>
    <t>Biểu mẫu số 30-NĐ31</t>
  </si>
  <si>
    <t>Biểu mẫu số 32-NĐ31</t>
  </si>
  <si>
    <t>Biểu mẫu số 33-NĐ31</t>
  </si>
  <si>
    <t>Biểu mẫu số 34-NĐ31</t>
  </si>
  <si>
    <t>Biểu mẫu số 37-NĐ31</t>
  </si>
  <si>
    <t>Công an xã</t>
  </si>
  <si>
    <t>Biên chế</t>
  </si>
  <si>
    <t>Chi đảm bảo xã hội</t>
  </si>
  <si>
    <t>Chi quản lý hành chính</t>
  </si>
  <si>
    <t>Dự toán năm 2026</t>
  </si>
  <si>
    <t>Ước thực hiện năm 2025</t>
  </si>
  <si>
    <t>4=3-1</t>
  </si>
  <si>
    <t>Dự toán UBND tỉnh giao</t>
  </si>
  <si>
    <t>Dự toán HĐND xã giao</t>
  </si>
  <si>
    <t xml:space="preserve"> NS Trung ương </t>
  </si>
  <si>
    <t xml:space="preserve"> NS tỉnh </t>
  </si>
  <si>
    <t xml:space="preserve"> NS xã </t>
  </si>
  <si>
    <t>Thuế CTN-DV(NQD)</t>
  </si>
  <si>
    <t>Thu phí và lệ phí</t>
  </si>
  <si>
    <t xml:space="preserve"> Lệ phí trước bạ</t>
  </si>
  <si>
    <t>Thu từ quỹ đất công ích và hoa lợi công sản</t>
  </si>
  <si>
    <t>Nội dung thu</t>
  </si>
  <si>
    <t>Đơn vị: 1000 đồng</t>
  </si>
  <si>
    <t xml:space="preserve"> Chi giáo dục - đào tạo và dạy nghề</t>
  </si>
  <si>
    <t xml:space="preserve"> Chi khoa học và công nghệ</t>
  </si>
  <si>
    <t>Chi Sự nghiệp Giáo dục và đào tạo</t>
  </si>
  <si>
    <t>1.1</t>
  </si>
  <si>
    <t>+</t>
  </si>
  <si>
    <t>Kinh phí thực hiện Nghị định số 238/2025/NĐ-CP (thay thế Nghị định số 81/2021/NĐ-CP; Nghị định số 97/2023/NĐ-CP của Chính phủ)</t>
  </si>
  <si>
    <t>Kinh phí hỗ trợ ăn trưa đối với trẻ mẫu giáo và chính sách đối với giáo viên mầm non theo Nghị định số 105/2020/NĐ-CP của Chính phủ</t>
  </si>
  <si>
    <t>Kinh phí thực hiện chính sách khuyết tật theo TTLT số 42/2013/TTLT-BLĐTBXH - BYT-BTC-BGDĐT</t>
  </si>
  <si>
    <t>Hỗ trợ ăn bán trú học sinh và trường phổ thông ở xã, bản đặc biệt khó khăn theo Nghị định số 66/2025/NĐ-CP của Chính phủ</t>
  </si>
  <si>
    <t>Kinh phí thực hiện các chế độ, chính sách địa phương</t>
  </si>
  <si>
    <t>Kinh phí thực hiện chính sách nấu ăn bán trú theo Nghị quyết số 20/2016; số 140/2020/NQ-HĐND của HĐND tỉnh</t>
  </si>
  <si>
    <t xml:space="preserve">Kinh phí thực hiện chính sách khuyến học theo Nghị quyết số 82/2014, 21/2016/NQ-HĐND, Nghị quyết số 124/2019/NQ-HĐND ngày 06/12/2019 </t>
  </si>
  <si>
    <t>Kinh phí chi khác: Văn phòng phẩm, công tác phí, điện nước... Kinh phí vận chuyển, cấp phát gạo cho học sinh bán trú; Kinh phí bồi dưỡng chính trị hè cho cán bộ quản lý, giáo viên các trường học; Kinh phí tổ chức tuần lễ hưởng ứng học tập suốt đời năm 2025; Tiền khen thưởng của tập thể, cá nhân, mua sắm trang thiết bị dạy học</t>
  </si>
  <si>
    <t>Giảm trừ 10% số tiết kiệm chi để CCTL trong dự toán</t>
  </si>
  <si>
    <t>2.2</t>
  </si>
  <si>
    <r>
      <t xml:space="preserve">Chi hoạt động thường xuyên </t>
    </r>
    <r>
      <rPr>
        <i/>
        <sz val="11"/>
        <rFont val="Times New Roman"/>
        <family val="1"/>
      </rPr>
      <t>(Lương, phụ cấp, ngoài giờ, công tác phí, quỹ tiền thưởng , điện, nước, văn phòng phẩm, tiền thưởng theo Nghị định số 73/2024/NĐ-CP….)</t>
    </r>
  </si>
  <si>
    <r>
      <t xml:space="preserve">Chi hoạt động thường xuyên của trung tâm DVTH </t>
    </r>
    <r>
      <rPr>
        <i/>
        <sz val="11"/>
        <rFont val="Times New Roman"/>
        <family val="1"/>
      </rPr>
      <t>(Lương, phụ cấp, ngoài giờ, công tác phí, điện, nước, văn phòng phẩm,….)</t>
    </r>
  </si>
  <si>
    <t>KP hoạt động của Ban chỉ huy phòng thủ dân sự xã, kinh phí tiêu hủy vỏ thuốc bảo vệ thực vật;  kinh phí tham gia giới thiệu trưng bày sản phẩm; kinh phí lấy mẫu kiểm tra thuốc bảo vệ thực vật, động vật,…</t>
  </si>
  <si>
    <t>Kinh phí duy tu, bảo dưỡng đường giao thông</t>
  </si>
  <si>
    <t>Kinh phí thực hiện nhiệm vụ công ích đô thị (bao gồm các khu di tích)</t>
  </si>
  <si>
    <t>Lập điều chỉnh quy hoạch</t>
  </si>
  <si>
    <t>Chi từ nguồn quỹ đất công ích</t>
  </si>
  <si>
    <t>Kinh phí phòng chống dịch bệnh cho gia súc, gia cầm, mô hình cây giống, nông lâm thủy sản, an toàn thực phẩm…</t>
  </si>
  <si>
    <t>Chi sự nghiệp Văn hoá - thông tin, TTTD, THTH</t>
  </si>
  <si>
    <t>Kinh phí tổ chức các hoạt động thể dục - thể thao</t>
  </si>
  <si>
    <t>Kinh phí hỗ trợ đội văn nghệ quần chúng</t>
  </si>
  <si>
    <t>Lắp đặt bảng tin điện tử công cộng; Sửa chữa thiết bị, địa chỉ IP…</t>
  </si>
  <si>
    <t>Kinh phí thực hiện Nghị định số 20/2021/NĐ-CP ngày 15/03/2021 của Chính phủ; Nghị định số 76/2024/NĐ-CP ngày 01/7/2024 của Chính phủ về chính sách trợ giúp xã hội đối với đối tượng bảo trợ xã hội</t>
  </si>
  <si>
    <t xml:space="preserve">Chi trợ cấp ưu đãi theo Pháp lệnh ưu đãi người có công và Pháp lệnh Bà mẹ Việt Nam Anh Hùng </t>
  </si>
  <si>
    <t>Kinh phí chúc thọ, mừng thọ, người có uy tín, quà tết Nguyên đán; Kinh phí tổ chức thăm hỏi người có uy tín theo Quyết định số 18/QĐ-TTg của Thủ tướng Chính phủ</t>
  </si>
  <si>
    <t>Kinh phí phòng chống và kiểm soát ma tuý theo NQ của HĐND tỉnh</t>
  </si>
  <si>
    <t>Kinh phí hoạt động của nhóm LGTQ</t>
  </si>
  <si>
    <t>Kinh phí thực hiện chế độ với cán bộ xã nghỉ việc hưởng trợ cấp hàng tháng, BHYT (trợ cấp hưu)</t>
  </si>
  <si>
    <t>Kinh phí phòng chống bệnh dịch…</t>
  </si>
  <si>
    <t>Mức khoán phụ cấp cán bộ hoạt động KCT cấp xã, bản theo NQ 119,120,20/NQ-HĐND và NQ số 78,80/NQ-HĐND (bao gồm cả Kinh phí đóng BHXH + BHYT cho CB không chuyên trách xã, bản theo Luật BHXH)</t>
  </si>
  <si>
    <t>Chi kinh phí hoạt động đảng theo QĐ 99</t>
  </si>
  <si>
    <t>Phụ cấp Ban chấp hành theo Quy định 169-QĐ/TW</t>
  </si>
  <si>
    <t>Kinh phí của đại biểu HĐND (Phụ cấp, BHYT đại biểu, các ban HĐND)</t>
  </si>
  <si>
    <t>Chế độ hỗ trợ cho công chức, viên chức phục vụ tại TTHCC theo NQ 135/2025/NQ-HĐND;  kiểm soát thủ tục hành chính theo NQ 136/2025/NQ-HĐND</t>
  </si>
  <si>
    <t xml:space="preserve"> Các khoản chi khác: KP HĐ HĐND, kỳ họp HĐND xã, hoạt động của các thường trực; chế độ khám, bảo vệ, chăm sóc sức khỏe theo QĐ 2012-QĐ/TU; hỗ trợ kinh phí xây dựng, thẩm định, phát hành cuốn lịch sử đảng bộ huyện Mai Sơn (2011-2025); hội nghị, các BCĐ, hợp đồng lao động; Kinh phí thanh tra nhân dân, giám sát cộng đồng; nâng cấp phần mềm, chữ ký số, chuyển đổi số; hội đồng thi đua khen thưởng...)</t>
  </si>
  <si>
    <t xml:space="preserve">HL DQTV, GDQP Đtượng 4,5, khám tuyển nghĩa vụ quân sự năm 2026,…. </t>
  </si>
  <si>
    <t>Phụ cấp đối với thôn (bản) đội trưởng, DQTV, chức vụ thôn (bản) đổi trưởng,…</t>
  </si>
  <si>
    <t>Nghị quyết số 83/2024/NQ-HĐND ngày 14/6/2024 của HĐND tỉnh Sơn La:</t>
  </si>
  <si>
    <t>Kinh phí hoạt động của Công an xã: Ngày hội toàn dân bảo vệ ANTT, công tác an ninh chính trị, kinh phí khám tuyển quân, chuyển hóa địa bàn...</t>
  </si>
  <si>
    <t>(Kèm theo Tờ trình  số 393/TTr-UBND ngày 27/11/2024 của UBND huyện Mai Sơn)</t>
  </si>
  <si>
    <t>DỰ TOÁN CHI THƯỜNG XUYÊN CỦA NGÂN SÁCH CẤP XÃ CHO TỪNG PHÒNG BAN, CƠ QUAN, ĐƠN VỊ THEO LĨNH VỰC NĂM 2026</t>
  </si>
  <si>
    <t>CHI NGUỒN THU TỪ ĐẤT</t>
  </si>
  <si>
    <t>CHI CHUYỂN NGUỒN SANG NGÂN SÁCH SANG NĂM SAU</t>
  </si>
  <si>
    <t>S
TT</t>
  </si>
  <si>
    <t>Nội dung chi</t>
  </si>
  <si>
    <t>Kinh phí 
 tự chủ</t>
  </si>
  <si>
    <t>KP không
 tự chủ</t>
  </si>
  <si>
    <t>TỔNG CỘNG</t>
  </si>
  <si>
    <t>1.2</t>
  </si>
  <si>
    <t xml:space="preserve">Sự nghiệp văn hoá - thông tin, Thể dục - thể thao, Truyền thanh truyền hình </t>
  </si>
  <si>
    <t xml:space="preserve">Chi sự nghiệp văn hoá </t>
  </si>
  <si>
    <t>Chi sự nghiệp thể dục - thể thao</t>
  </si>
  <si>
    <t xml:space="preserve">Chi quản lý hành chính </t>
  </si>
  <si>
    <t>Chi quản lý nhà nước</t>
  </si>
  <si>
    <t>2.1</t>
  </si>
  <si>
    <t>2.3</t>
  </si>
  <si>
    <t>2.4</t>
  </si>
  <si>
    <t xml:space="preserve">Chi khác ngân sách </t>
  </si>
  <si>
    <t>Bậc Mầm non</t>
  </si>
  <si>
    <t>Chính sách Trung ương</t>
  </si>
  <si>
    <t>Kinh phí thực hiện tuyển sinh và hỗ trợ học tập đối với trẻ mẫu giáo, học sinh, sinh viên dân tộc thiểu số rất ít người theo Nghị định 57/2017/NĐ-CP của Chính phủ</t>
  </si>
  <si>
    <t>Chính sách phát triển giáo dục mầm non theo Nghị định số 105/2020/NĐ-CP</t>
  </si>
  <si>
    <t>Chính sách Địa phương</t>
  </si>
  <si>
    <t>Kinh phí thực hiện chính sách qua sông, suối, hồ theo Nghị quyết 124/2025/NQ-HĐND (thay thế Nghị quyết 129/2015/NQ-HĐND ngày 10/12/2015)</t>
  </si>
  <si>
    <t>Bậc Tiểu học</t>
  </si>
  <si>
    <t>1.3</t>
  </si>
  <si>
    <t>Bậc Tiểu học - Trung học cơ sở</t>
  </si>
  <si>
    <t>1.4</t>
  </si>
  <si>
    <t>Kinh phí miễn giảm học phí và hỗ trợ chi phí học tập tăng theo Nghị định số 238/2025/NĐ-CP (Học phí dự kiến 50.000đ/hs/tháng do chưa có NQ của HĐND tỉnh, trong đó 40% đề thực hiện CCTL)</t>
  </si>
  <si>
    <t xml:space="preserve">Chi sự nghiệp giáo dục </t>
  </si>
  <si>
    <t>Chi sự nghiệp Giáo dục - Đào tạo và dạy nghề</t>
  </si>
  <si>
    <t>Trung tâm dịch vụ tổng hợp</t>
  </si>
  <si>
    <r>
      <t xml:space="preserve">Kinh phí phòng chống dịch bệnh cho gia súc, gia cầm </t>
    </r>
    <r>
      <rPr>
        <i/>
        <sz val="11"/>
        <rFont val="Times New Roman"/>
        <family val="1"/>
      </rPr>
      <t>(chỉ sử dụng trong trường hợp có phát sinh dịch bệnh)</t>
    </r>
    <r>
      <rPr>
        <sz val="11"/>
        <rFont val="Times New Roman"/>
        <family val="1"/>
      </rPr>
      <t>, mô hình cây giống, nông lâm thủy sản, an toàn thực phẩm…</t>
    </r>
  </si>
  <si>
    <t>Chi tuần lễ hoc tập suốt đời; các hội nghị, hội thi giáo viên dạy giỏi, học sinh giỏi; Khảo sát chất lượng học sinh đầu vào; Kinh phí vận chuyển, cấp phát gạo cho học sinh bán trú…</t>
  </si>
  <si>
    <t>Kinh phí hoạt động của TT HTCĐ</t>
  </si>
  <si>
    <t xml:space="preserve"> Sự nghiệp y tế (Trạm y tế xã)</t>
  </si>
  <si>
    <t>Trạm y tế xã (Lương, phụ cấp, ngoài giờ, công tác phí, điện, nước, văn phòng phẩm, tiền thưởng theo NĐ 73…)</t>
  </si>
  <si>
    <t xml:space="preserve">Trạm y tế xã </t>
  </si>
  <si>
    <t>Văn phòng HĐND và UBND xã</t>
  </si>
  <si>
    <t>Kinh phí phòng chống dịch bệnh…</t>
  </si>
  <si>
    <t>Chi hoạt động thường xuyên (Lương, phụ cấp, ngoài giờ, công tác phí, điện, nước, văn phòng phẩm, quỹ tiền thưởng theo theo NĐ số 73/2024/NĐ-CP…)</t>
  </si>
  <si>
    <t>Trong đó: Giảm trừ 10% số tiết kiệm chi để CCTL trong dự toán</t>
  </si>
  <si>
    <t>Sinh hoạt phí của đại biểu HĐND (Phụ cấp, BHYT đại biểu, các ban HĐND)</t>
  </si>
  <si>
    <t xml:space="preserve"> Kinh phí hoạt động của HĐND, UBND, các kỳ họp, lao động hợp đồng….</t>
  </si>
  <si>
    <t>Kinh phí khám, chăm sóc sức khỏe Đại biểu HĐND</t>
  </si>
  <si>
    <t>Kinh phí thực hiện chế độ đối với người hoạt động không chuyên trách bản và các chế độ theo Nghị quyết 78,80/2024/NQ-HĐND của HĐND tỉnh</t>
  </si>
  <si>
    <t>Kinh phí đóng BHXH + BHYT cho CB không chuyên trách xã, bản theo Luật BHXH</t>
  </si>
  <si>
    <t>Văn phòng Đảng ủy xã</t>
  </si>
  <si>
    <t>Trung tâm phục vụ hành chính công</t>
  </si>
  <si>
    <t>Cơ quan UB MTTQ và đoàn thể</t>
  </si>
  <si>
    <t>Kinh phí thực hiện NQ 74/2018/NQ-HĐND</t>
  </si>
  <si>
    <t>Kinh phí bầu cử</t>
  </si>
  <si>
    <t xml:space="preserve">Chi An ninh - Quốc phòng </t>
  </si>
  <si>
    <t xml:space="preserve"> - HL DQTV, GDQP Đtượng 4,5, khám tuyển nghĩa vụ quân sự năm 2026,…. </t>
  </si>
  <si>
    <t xml:space="preserve"> - Phụ cấp đối với thôn (bản) đội trưởng, DQTV, chức vụ thôn (bản) đổi trưởng,…</t>
  </si>
  <si>
    <t xml:space="preserve"> - Nghị quyết số 83/2024/NQ-HĐND ngày 14/6/2024 của HĐND tỉnh Sơn La:</t>
  </si>
  <si>
    <t>IX</t>
  </si>
  <si>
    <t>X</t>
  </si>
  <si>
    <t>Kinh phí miễn giảm học phí cho học sinh, sinh viên theo Nghị định số 238/2025/NĐ-CP</t>
  </si>
  <si>
    <t>Hỗ trợ Lao động hợp đồng theo Nghị định 111/2022/NĐ-CP</t>
  </si>
  <si>
    <t>Chính sách về giáo dục đối với người khuyết tật theo NĐ 42/2013/TTLT-BLĐTB&amp;XH-BYT-BTC-BGD</t>
  </si>
  <si>
    <t>Kinh phí chi thường xuyên (Bao gồm: Lương, phụ cấp, các khoản trích theo lương, chi khác, Tiền thưởng theo NĐ số 73/2024/NĐ-CP….)</t>
  </si>
  <si>
    <r>
      <t xml:space="preserve">Chi hoạt động thường xuyên của trung tâm DVTH </t>
    </r>
    <r>
      <rPr>
        <i/>
        <sz val="11"/>
        <rFont val="Times New Roman"/>
        <family val="1"/>
      </rPr>
      <t>(Lương, phụ cấp, ngoài giờ, công tác phí, điện, nước, văn phòng phẩm, tiền thưởng theo Nghị định số 73/2024/NĐ-CP….)</t>
    </r>
  </si>
  <si>
    <t>Chi khác ngân sách</t>
  </si>
  <si>
    <t>Chi nguồn thu từ đất</t>
  </si>
  <si>
    <t>Phụ lục I</t>
  </si>
  <si>
    <r>
      <t xml:space="preserve">KẾ HOẠCH THU DỊCH VỤ CỦA ĐƠN VỊ SỰ NGHIỆP CÔNG NĂM 2026
</t>
    </r>
    <r>
      <rPr>
        <i/>
        <sz val="11"/>
        <rFont val="Times New Roman"/>
        <family val="1"/>
      </rPr>
      <t>(Không bao gồm nguồn thu NSNN)</t>
    </r>
  </si>
  <si>
    <t>Phụ lục II</t>
  </si>
  <si>
    <t xml:space="preserve"> Ghi chú: Đơn vị sự nghiệp có thu có thể sử dụng nguồn thu để lại (sau khi trích CCTL theo quy định) để hỗ trợ lương, phụ cấp... Cho lao động hợp đồng, chi khác….</t>
  </si>
  <si>
    <t>Phụ lục III</t>
  </si>
  <si>
    <r>
      <t xml:space="preserve">KẾ HOẠCH CHI DỊCH VỤ CỦA ĐƠN VỊ SỰ NGHIỆP CÔNG NĂM 2026
</t>
    </r>
    <r>
      <rPr>
        <i/>
        <sz val="11"/>
        <rFont val="Times New Roman"/>
        <family val="1"/>
      </rPr>
      <t>(Không bao gồm nguồn chi NSNN)</t>
    </r>
  </si>
  <si>
    <t>Kinh phí thực hiện Nghị định số 76/2019/NĐ-CP về chính sách vùng ĐBKK</t>
  </si>
  <si>
    <t>Chi sự nghiệp kinh tế</t>
  </si>
  <si>
    <t>Dự toán phân bổ</t>
  </si>
  <si>
    <t>Kinh phí chi thường xuyên</t>
  </si>
  <si>
    <t>Kinh phí chi không thường xuyên</t>
  </si>
  <si>
    <t>Dự toán giao năm 2026</t>
  </si>
  <si>
    <t xml:space="preserve">Số phân bổ đợt này </t>
  </si>
  <si>
    <t>Số còn lại</t>
  </si>
  <si>
    <t>Tiết kiệm chi còn lại</t>
  </si>
  <si>
    <t>3=1-2</t>
  </si>
  <si>
    <t>SN giáo dục</t>
  </si>
  <si>
    <t>SN kinh tế</t>
  </si>
  <si>
    <t>SN Văn hoá</t>
  </si>
  <si>
    <t>SN đảm bảo xã hội</t>
  </si>
  <si>
    <t>Kinh phí thường xuyên (Kinh phí chi lương, các chính sách theo lương, tiền thưởng theo Nghị định số 73/2024/NĐ-CP...)</t>
  </si>
  <si>
    <t>Trong đó: tiết kiệm chi để thực hiện CCTL</t>
  </si>
  <si>
    <t xml:space="preserve">                - Đối với kinh phí chi khác, dự phòng ngân sách sẽ phân bổ khi có nhiệm vụ chi cụ thể phát sinh trong năm (trong đó: Dự phòng ngân sách dùng để ứng phó với thiên tai, dịch bệnh, an ninh quốc phòng; các nhiệm vụ cần thiết khác theo quy định)</t>
  </si>
  <si>
    <t xml:space="preserve">               - Tiền sử dụng đất thực hiện bố trí tối thiểu 10% cho công tác đo đạc, lập bản đồ địa chính, đăng ký đất đai, cấp giấy chứng nhận quyền sử dụng đất, xây dựng cơ sở dữ liệu đất đai, thống kê, quy hoạch, kế hoạch sử dụng đất theo Chỉ thị số 1474/CT-TTg ngày 24/8/2011 và Chỉ thị số 01/CT-TTg ngày 03/01/2018 của Thủ tướng Chính phủ, trước khi phân bổ cho các dự án đầu tư theo quy định</t>
  </si>
  <si>
    <t>S</t>
  </si>
  <si>
    <t>Phụ lục IV</t>
  </si>
  <si>
    <t>Biểu mẫu số 35-NĐ31</t>
  </si>
  <si>
    <r>
      <t xml:space="preserve">       Ghi chú: 
                        - Chi khác của các cơ quan, đơn vị dự toán giao 32 triệu đồng/1 biên chế (riêng Văn phòng Đảng ủy, văn phòng HĐND xã UBND giao 35 triệu đồng/1biên chế); Trung tâm dịch vụ tổng hợp giao 7 triệu/1 biên chế </t>
    </r>
    <r>
      <rPr>
        <b/>
        <i/>
        <sz val="12"/>
        <rFont val="Times New Roman"/>
        <family val="1"/>
      </rPr>
      <t>(Ngoài ra sử dụng nguồn thu sự nghiệp được để lại hỗ trợ tăng chi khác)</t>
    </r>
    <r>
      <rPr>
        <b/>
        <sz val="12"/>
        <rFont val="Times New Roman"/>
        <family val="1"/>
      </rPr>
      <t xml:space="preserve">; đối với sự nghiệp giáo dục giao giao 5 triệu đồng/1 biên chế </t>
    </r>
    <r>
      <rPr>
        <b/>
        <i/>
        <sz val="12"/>
        <rFont val="Times New Roman"/>
        <family val="1"/>
      </rPr>
      <t>(sử dụng thêm nguồn cấp bù học phí để hỗ trợ tăng chi khác)</t>
    </r>
    <r>
      <rPr>
        <b/>
        <sz val="12"/>
        <rFont val="Times New Roman"/>
        <family val="1"/>
      </rPr>
      <t>.</t>
    </r>
  </si>
  <si>
    <t>NỘI DUNG</t>
  </si>
  <si>
    <t>DỰ TOÁN 2026</t>
  </si>
  <si>
    <t>CHI CÂN ĐỐI NGÂN SÁCH</t>
  </si>
  <si>
    <t>SỰ NGHIỆP GIÁO DỤC</t>
  </si>
  <si>
    <t>Lương và các khoản chi khác theo lương</t>
  </si>
  <si>
    <t>Định mức theo dân số từ 1-18 tuổi</t>
  </si>
  <si>
    <t>Vùng ĐBKK</t>
  </si>
  <si>
    <t>Vùng khó khăn</t>
  </si>
  <si>
    <t>Đô thị</t>
  </si>
  <si>
    <t>Vùng còn lại</t>
  </si>
  <si>
    <t>Quỹ tiền lương theo NĐ 38 (1.490.000)</t>
  </si>
  <si>
    <t>Quỹ tiền thưởng</t>
  </si>
  <si>
    <t xml:space="preserve">Năm kéo dài thời kỳ ổn định </t>
  </si>
  <si>
    <t>Kinh phí thực hiện biên chế hợp đồng Nghị định số 68</t>
  </si>
  <si>
    <t>Hỗ trợ kinh phí mua sắm, sửa chữa trường lớp học</t>
  </si>
  <si>
    <t>1.5</t>
  </si>
  <si>
    <t>CCTL theo Nghị định số 24/2023/NĐ-CP; số 73/2024/NĐ-CP (2.340.000)</t>
  </si>
  <si>
    <t>Chế độ, chính sách bổ sung</t>
  </si>
  <si>
    <t>Chính sách về giáo dục đối với người khuyết tật</t>
  </si>
  <si>
    <t>Kinh phí miễn giảm học phí và hỗ trợ chi phí học tập tăng theo Nghị định số 238/2025/NĐ-CP (Học phí dự kiến 50.000đ/hs/tháng do chưa có NQ của HĐND tỉnh)</t>
  </si>
  <si>
    <t xml:space="preserve">Kinh phí giáo viên tuyển mới </t>
  </si>
  <si>
    <t>Kinh phí thực hiện Nghị quyết số 61/2023/NQ-HĐND ngày 20/7/2023 về tăng cường tiếng Việt cho học sinh dân tộc thiểu số (Bỏ)</t>
  </si>
  <si>
    <t>SỰ NGHIỆP ĐÀO TẠO VÀ DẠY NGHỀ (85-15) (Các xã có TT Chính trị)</t>
  </si>
  <si>
    <t>Định mức theo dân số (không kể dân số từ 1-18 tuổi)</t>
  </si>
  <si>
    <t>Quỹ tiền lương theo Nghị định 38 (1.490.000)</t>
  </si>
  <si>
    <t>Chi khác theo lương (15%)</t>
  </si>
  <si>
    <t>Kinh phí mở lớp đào tạo, bồi dưỡng</t>
  </si>
  <si>
    <t>Lớp trung cấp lý luận chính trị năm 2025 chuyển sang</t>
  </si>
  <si>
    <t>Lớp trung cấp lý luận chính trị năm 2026</t>
  </si>
  <si>
    <t>Kinh phí đảm bảo mặt bằng so với năm 2025</t>
  </si>
  <si>
    <t>QUẢN LÝ HÀNH CHÍNH NHÀ NƯỚC, ĐẢNG, ĐOÀN THỂ (75-25)</t>
  </si>
  <si>
    <t>Định mức theo dân số</t>
  </si>
  <si>
    <t>Lương và các khoản có tính chất lương (2.1+2.2+2.3+2.4)</t>
  </si>
  <si>
    <t>Quỹ tiền lương CBCC</t>
  </si>
  <si>
    <t>Đảng và Quản lý nhà nước</t>
  </si>
  <si>
    <t>MTTQ và đoàn thể</t>
  </si>
  <si>
    <t>Phụ cấp cấp uỷ (QiĐ 169)</t>
  </si>
  <si>
    <t>Xã, phường (0,3 mức lương cơ sở/tháng)</t>
  </si>
  <si>
    <t>Mức khoán phụ cấp với cán bộ hoạt động không chuyên trách cấp xã theo Nghị quyết số 119,120,20/NQ-HĐND của HĐND tỉnh; Nghị quyết số 78,80/NQ-HĐND của HĐND tỉnh</t>
  </si>
  <si>
    <t>Kinh phí đóng BHXH,BHYT cho CB không chuyên trách xã, bản theo Luật BHXH</t>
  </si>
  <si>
    <t>KP phụ cấp đại biểu HĐND các cấp</t>
  </si>
  <si>
    <t>Chi khác theo lương (25%)</t>
  </si>
  <si>
    <t>CCTL theo Nghị định số 24/2023/NĐ-CP; số 73/2024/NĐ-CP</t>
  </si>
  <si>
    <t>CCTL và tăng mức phụ cấp cán bộ hoạt động không chuyên trách</t>
  </si>
  <si>
    <t>Chênh lệch CCTL KP đóng BHXH,BHYT cho CB không chuyên trách xã, bản theo Luật BHXH</t>
  </si>
  <si>
    <t>Chênh lệch phụ cấp cấp ủy</t>
  </si>
  <si>
    <t>Chênh lệch phụ cấp Đại biểu HĐND các cấp</t>
  </si>
  <si>
    <t xml:space="preserve"> Định mức bổ sung</t>
  </si>
  <si>
    <t xml:space="preserve">Các phường và xã trung tâm gồm: Tô Hiệu, Chiềng An, Chiềng Cơi, Chiềng Sinh, Mộc Châu, Mộc Sơn, Vân Sơn, Thảo Nguyên, Thuận Châu, Mai Sơn, Yên Châu, Phù Yên, Bắc Yên, Mường La, Quỳnh Nhai, Sông Mã, Sốp Cộp, Vân Hồ được phân bổ thêm chi quản lý hành chính theo mức 1.000 triệu đồng. </t>
  </si>
  <si>
    <t>Các  xã còn lại được phân bổ thêm chi QLHC theo mức 650 triệu đồng.</t>
  </si>
  <si>
    <t>Nhiệm vụ bổ sung</t>
  </si>
  <si>
    <t xml:space="preserve">Hỗ trợ mặt bằng QLNN </t>
  </si>
  <si>
    <t>SỰ NGHIỆP VĂN HÓA - THÔNG TIN -TDTT -TT-TH (85-15)</t>
  </si>
  <si>
    <t>Quỹ tiền lương Trung tâm DVTT theo Nghị định 38 (1.490.000)</t>
  </si>
  <si>
    <t xml:space="preserve">Định mức bổ sung </t>
  </si>
  <si>
    <t>Các xã, phường thuộc khu trung tâm khu du lịch quốc gia Mộc Châu gồm: Vân Hồ, Mộc Châu, Mộc Sơn, Vân Sơn, Thảo Nguyên được hỗ trợ 500 triệu đồng/xã, phường; Các xã, phường còn lại được hỗ trợ kinh phí quảng bá văn hóa, du lịch 100 triệu đồng/xã, phường</t>
  </si>
  <si>
    <t>Kinh phí hỗ trợ đội văn nghệ quần chúng (02 triệu đồng/bản, tiểu khu, tổ dân phố)</t>
  </si>
  <si>
    <t>Trung tâm dịch vụ tổng hợp các xã, phường trung tâm gồm: Tô Hiệu, Thuận Châu, Mai Sơn, Yên Châu, Mộc Sơn, Phù Yên, Bắc Yên, Mường La, Quỳnh Nhai, Sông Mã, Sốp Cộp, Vân Hồ được hỗ trợ kinh phí tuyên truyền, kỷ niệm các ngày lễ lớn; kinh phí tăng thời lượng phát sóng, phát thanh - truyền hình bằng tiếng dân tộc, kinh phí nhuận bút theo mức 500 triệu đồng. Các xã, phường còn lại được hỗ trợ theo mức 100 triệu đồng.</t>
  </si>
  <si>
    <t>Kinh phí các nhiệm vụ bổ sung ngoài định mức theo QĐ cấp có thẩm quyền</t>
  </si>
  <si>
    <t>SỰ NGHIỆP Y TẾ</t>
  </si>
  <si>
    <t>Quỹ tiền lương, tiền thưởng theo NĐ73</t>
  </si>
  <si>
    <t>Chi CMNV</t>
  </si>
  <si>
    <t>Định mức 104 triệu đồng/trạm y tế/năm (trạm y tế xã)</t>
  </si>
  <si>
    <t>Định mức 58 triệu đồng/trạm y tế/năm (trạm y tế phường)</t>
  </si>
  <si>
    <t>ĐẢM BẢO XÃ HỘI</t>
  </si>
  <si>
    <t>Định mức bổ sung các chính sách (3.1+3.2+3.3+3.4+3.5)</t>
  </si>
  <si>
    <t>Kinh phí thực hiện chế độ với cán bộ xã nghỉ việc hưởng trợ cấp hàng tháng</t>
  </si>
  <si>
    <t>Mức 3.500.000 đ/tháng</t>
  </si>
  <si>
    <t>Bảo hiểm y tế 105.300 đ/tháng</t>
  </si>
  <si>
    <t>Kinh phí thực hiện chế độ trợ cấp xã hội hàng tháng cho các đối tượng bảo trợ xã hội; trợ cấp hưu trí hàng tháng</t>
  </si>
  <si>
    <t xml:space="preserve">Kinh phí thực hiện Pháp lệnh ưu đãi NCC với Cách mạng </t>
  </si>
  <si>
    <t>Chi công việc (chi công tác mộ, nghĩa trang liệt sỹ, công tác quản lý…)</t>
  </si>
  <si>
    <t>2.5</t>
  </si>
  <si>
    <t>Kinh phí phòng, chống ma túy theo Nghị quyết của HĐND tỉnh</t>
  </si>
  <si>
    <t>CHI AN NINH - QUỐC PHÒNG - ĐỐI NGOẠI</t>
  </si>
  <si>
    <t>Thực hiện Luật Dân quân tự vệ (Để so sánh với định mức dân số)</t>
  </si>
  <si>
    <t xml:space="preserve">Kinh phí tập huấn, huấn luyện dân quân tự vệ </t>
  </si>
  <si>
    <t xml:space="preserve">KP trách nhiệm DQTV, thâm niên, đặc thù </t>
  </si>
  <si>
    <t>Định mức bổ sung</t>
  </si>
  <si>
    <t>Bổ sung cho mỗi xã, phường: 300 triệu đồng/xã/năm</t>
  </si>
  <si>
    <t>Bổ sung kinh phí thực hiện công tác đối ngoại: 200 triệu đồng/xã biên giới/năm</t>
  </si>
  <si>
    <t>Bổ sung xã có đường biên giới: 500 triệu đồng/xã/năm</t>
  </si>
  <si>
    <t>Bổ sung xã có đường biên giới tiếp giáp với 02 huyện hoặc 02 tỉnh trở lên của nước Lào: 600 triệu đồng/xã/năm</t>
  </si>
  <si>
    <t>Các nhiệm vụ bổ sung</t>
  </si>
  <si>
    <t>Kinh phí tiểu đội DQTT (Lóng Sập; Chiềng Cơi; Chiềng Khương; Sốp Cộp)</t>
  </si>
  <si>
    <t xml:space="preserve">Kinh phí khám tuyển nghĩa vụ quân sự </t>
  </si>
  <si>
    <t>Kinh phí thực hiện Nghị quyết số 83/2024/NQ-HĐND của HĐND tỉnh về hỗ trợ tổ bảo vệ an ninh trật tự ở cơ sở</t>
  </si>
  <si>
    <t>Kinh phí diễn tập khu vực phòng thủ xã (17 xã)</t>
  </si>
  <si>
    <t>Kinh phí diễn tập phòng thủ dân sự (Ứng phó bão, lụt - TKCN) (4 xã)</t>
  </si>
  <si>
    <t>Kinh phí diễn tập phòng thủ dân sự (Ứng phó cháy rừng - TKCN) (3 xã)</t>
  </si>
  <si>
    <t>Kinh phí thực hiện các nhiệm vụ bổ sung</t>
  </si>
  <si>
    <t>CHI SỰ NGHIỆP MÔI TRƯỜNG</t>
  </si>
  <si>
    <t>SỰ NGHIỆP KINH TẾ</t>
  </si>
  <si>
    <t xml:space="preserve">Phân bổ cho nhiệm vụ </t>
  </si>
  <si>
    <t>Bổ sung Quỹ lương, thưởng Trung tâm dịch vụ tổng hợp ngoài định mức</t>
  </si>
  <si>
    <t>Kinh phí bổ sung theo định mức (3.1+3.2+3.3)</t>
  </si>
  <si>
    <t>3.1</t>
  </si>
  <si>
    <t>Phân bổ cho đơn vị hành chính cấp xã</t>
  </si>
  <si>
    <t xml:space="preserve"> Phường Tô Hiệu, Phường Chiềng An, Phường Chiềng Cơi, Phường Chiềng Sinh theo mức 12.250 triệu đồng. </t>
  </si>
  <si>
    <t>Xã Mai Sơn, Xã Chiềng Mai, Xã Phiêng Pằn, Xã Chiềng Mung, Xã Phiêng Cằm, Xã Mường Chanh, Xã Tà Hộc, Xã Chiềng Sung, Phường Mộc Sơn, Phường Mộc Châu, Phường Thảo Nguyên, Phường Vân Sơn, Xã Chiềng Sơn, Xã Lóng Sập, Xã Đoàn Kết, Xã Tân Yên theo mức 2.125 triệu đồng.</t>
  </si>
  <si>
    <t>Các xã còn lại theo mức 1.250 triệu đồng.</t>
  </si>
  <si>
    <t>3.2</t>
  </si>
  <si>
    <t>Đường huyện chuyển xã quản lý (Đường liên xã) (15 triệu đồng/km/năm)</t>
  </si>
  <si>
    <t>Đường tuần tra biên giới huyện quản lý (30 triệu đồng/km/năm)</t>
  </si>
  <si>
    <t>Đường xã quản lý (02 triệu đồng/km/năm)</t>
  </si>
  <si>
    <t>3.3</t>
  </si>
  <si>
    <t>Kinh phí hỗ trợ tiền điện chiếu sáng đường nội bản trong đô thị theo 
Nghị quyết của HĐND tỉnh (06 triệu đồng/km/năm) (Chưa ban hành)</t>
  </si>
  <si>
    <t>3.4</t>
  </si>
  <si>
    <t>Kinh phí hỗ trợ tiền điện chiếu sáng đường giao thông nông thôn theo 
Nghị quyết của HĐND tỉnh (06 triệu đồng/km/năm) (Dừng thực hiện)</t>
  </si>
  <si>
    <t>Nhiệm vụ bổ sung theo QĐ của cấp có thẩm quyền</t>
  </si>
  <si>
    <t>Các nhiệm vụ khác</t>
  </si>
  <si>
    <t>SỰ NGHIỆP KHOA HỌC CÔNG NGHỆ, CĐS, ĐMST</t>
  </si>
  <si>
    <t>Theo đề xuất của Sở KHCN (Chưa có đề xuất)</t>
  </si>
  <si>
    <t>XI</t>
  </si>
  <si>
    <t>CHI THƯỜNG XUYÊN KHÁC (0,2% định mức từ Mục I đến Mục IX)</t>
  </si>
  <si>
    <t>Kinh phí ATGT</t>
  </si>
  <si>
    <t>Mức phân bổ theo tỷ trọng bằng 0,2% tổng các khoản chi thường xuyên đã tính theo định mức của ngân sách huyện, thành phố (từ Mục I đến Mục X)</t>
  </si>
  <si>
    <t>XII</t>
  </si>
  <si>
    <t>NGÂN SÁCH TỈNH HỖ TRỢ ĐỐI ỨNG CTMTQG</t>
  </si>
  <si>
    <t>XIII</t>
  </si>
  <si>
    <t>CHI ĐẦU TƯ XDCB</t>
  </si>
  <si>
    <t>Trong đó: Ngân sách tỉnh hỗ trợ thực hiện CTMTQG xây dựng NTM</t>
  </si>
  <si>
    <t>XIV</t>
  </si>
  <si>
    <t>CHI TỪ NGUỒN THU TIỀN SỬ DỤNG ĐẤT</t>
  </si>
  <si>
    <t>Tổng cộng từ I-XIII</t>
  </si>
  <si>
    <t>XV</t>
  </si>
  <si>
    <t>DỰ PHÒNG NGÂN SÁCH (2% TỔNG CHI NGÂN SÁCH)</t>
  </si>
  <si>
    <t>XVI</t>
  </si>
  <si>
    <t>GIẢM TRỪ 10% SỐ TIẾT KIỆM CHI CCTL TRONG DỰ TOÁN</t>
  </si>
  <si>
    <t>CHI CHƯƠNG TRÌNH MỤC TIÊU, NHIỆM VỤ</t>
  </si>
  <si>
    <t>CTMTQG phát triển KTXH vùng đồng bào DTTS&amp;MN</t>
  </si>
  <si>
    <t>Vốn đầu tư</t>
  </si>
  <si>
    <t>Vốn sự nghiệp</t>
  </si>
  <si>
    <t>CTMTQG giảm nghèo bền vững</t>
  </si>
  <si>
    <t>CTMTQG xây dựng nông thôn mới</t>
  </si>
  <si>
    <t>(Kèm theo Tờ trình số /TTr-UBND ngày 10/12/2025 của UBND xã Phiêng Pằn)</t>
  </si>
  <si>
    <t>Đơn vị tính: Triệu đồng</t>
  </si>
  <si>
    <t xml:space="preserve">Công an xã Phiêng Pằn </t>
  </si>
  <si>
    <t>Trường Phổ thông dân tộc bán trú Tiểu học và Trung học cơ sở Nà Ớt</t>
  </si>
  <si>
    <t>Trường Mầm non Phiêng Pằn</t>
  </si>
  <si>
    <t xml:space="preserve">Trường Tiểu học Phiêng Pằn </t>
  </si>
  <si>
    <t>Trường Phổ thông dân tộc bán trú Tiểu học và Trung học cơ sở Phiêng Pằn</t>
  </si>
  <si>
    <t>Trường Mầm non Chiềng Lương</t>
  </si>
  <si>
    <t>Trường Tiểu học Chiềng Lương</t>
  </si>
  <si>
    <t>Trường Tiểu học và Trung học cơ sở Chiềng Lương</t>
  </si>
  <si>
    <t>DỰ TOÁN TỔNG HỢP CHI NGÂN SÁCH XÃ PHIÊNG PẰN NĂM 2026</t>
  </si>
  <si>
    <t xml:space="preserve">          Đơn vị: Triệu đồng</t>
  </si>
  <si>
    <t>DỰ TOÁN CHI TIẾT NGÂN SÁCH CỦA CÁC CƠ QUAN, ĐƠN VỊ XÃ PHIÊNG PẰN NĂM 2026</t>
  </si>
  <si>
    <t xml:space="preserve"> Đơn vị tính : Triệu đồng</t>
  </si>
  <si>
    <t>Kinh phí duy tu, bảo dưỡng đường giao thông  (Đường huyện chuyển xã quản lý, đường liên xã; 15 triệu đồng/km/năm)</t>
  </si>
  <si>
    <t>Kinh phí duy tu, bảo dưỡng đường giao thông (Đường xã quản lý; 02 triệu đồng/km/năm)</t>
  </si>
  <si>
    <t>Kinh phí chi sự nghiệp kinh tế khác …</t>
  </si>
  <si>
    <t>Dự toán giao</t>
  </si>
  <si>
    <t>Trường Mầm non Nà Ớt</t>
  </si>
  <si>
    <t>KP tuyên truyền, chào mừng các ngày lễ lớn trong năm; Kinh phí quảng bá văn hóa, du lịch;  kinh phí tăng thời lượng phát sóng, phát thanh - truyền hình bằng tiếng dân tộc…</t>
  </si>
  <si>
    <t>Kinh phí chi cho hoạt động chuyên môn, nghiệp vụ (Kinh phí thực hiện thực hiện các nhiệm vụ chuyên môn dân số - NQ 42/2022/NQ-HĐND; NĐ 39/2015/NĐ-CP; NQ 03/2021/HĐND; Phụ cấp trực theo QĐ 73/2011/QĐ-TTg; Kinh phí thực hiện các nhiệm vụ chuyên môn: tiêm chủng mở rộng, ATVSTP; phòng chống dịch, HIV/AIDS; Kinh phí mua thuốc điều trị Methadone + thực hiện NQ 48/2022/NQ-HĐND phòng chống kiểm soát ma túy; mua sắm khoa học công nghệ, phần mềm (chuyển đổi số) ... )</t>
  </si>
  <si>
    <t>Chi kinh phí khác (Kinh phí ngày 27/7, công tác quản lý,…)</t>
  </si>
  <si>
    <t xml:space="preserve"> - Công tác đối ngoại biên giới, tuần tra biên giới</t>
  </si>
  <si>
    <t>Kinh phí bầu cử Quốc hội và HĐND các cấp</t>
  </si>
  <si>
    <t>Đảng</t>
  </si>
  <si>
    <t>Ủy ban</t>
  </si>
  <si>
    <t>Kinh tế</t>
  </si>
  <si>
    <t>Văn hóa</t>
  </si>
  <si>
    <t>HCC</t>
  </si>
  <si>
    <t>MTTQ</t>
  </si>
  <si>
    <t>Kinh phí tổ chức các Hội nghị, công tác giám sát, hoạt động tư vấn, phản biện xã hội, kinh phí thăm hỏi, Chi thanh tra nhân dân, giám sát cộng đồng…</t>
  </si>
  <si>
    <t>KP mua sắm trang thiết bị dạy học</t>
  </si>
  <si>
    <t>Chi sự nghiệp môi trường</t>
  </si>
  <si>
    <t>Kinh phí hệ thống điện chiếu sáng công cộng, đèn trang trí; dịch vụ công ích khu vực nông thôn… và các nội dung chi  sự nghiệp môi trường khác</t>
  </si>
  <si>
    <t>Phụ cấp trực theo QĐ 73/2011/QĐ-TTg; Kinh phí thực hiện các nhiệm vụ chuyên môn: tiêm chủng mở rộng, ATVSTP; phòng chống dịch, HIV/AIDS; Kinh phí mua thuốc điều trị Methadone + thực hiện NQ 48/2022/NQ-HĐND phòng chống kiểm soát ma túy; mua sắm khoa học công nghệ, phần mềm (chuyển đổi số); Kinh phí thực hiện thực hiện các nhiệm vụ chuyên môn dân số - NQ 42/2022/NQ-HĐND; NĐ 39/2015/NĐ-CP; NQ 03/2021/HĐND...</t>
  </si>
  <si>
    <t>còn lại giao đảng ủy, ủy ban</t>
  </si>
  <si>
    <t>Tổng giao tiết kiệm chi</t>
  </si>
  <si>
    <t>Ủy ban, các ban ngành</t>
  </si>
  <si>
    <t>Trường</t>
  </si>
  <si>
    <t>Bảo đảm</t>
  </si>
  <si>
    <t>Chi hoạt động thường xuyên của trung tâm DVTH (Lương, phụ cấp, ngoài giờ, công tác phí, điện, nước, văn phòng phẩm, tiền thưởng theo Nghị định số 73/2024/NĐ-CP….)</t>
  </si>
  <si>
    <t>Chi sự nghiệp môi trường: Kinh phí hệ thống điện chiếu sáng công cộng, đèn trang trí; dịch vụ công ích khu vực nông thôn… và các nội dung chi  sự nghiệp môi trường khác</t>
  </si>
  <si>
    <t>Kinh phí hoạt động của thường trực đảng ủy xã; các Ban chỉ đạo; chế độ khám, bảo vệ, chăm sóc sức khỏe theo QĐ 2012-QĐ/TU; hỗ trợ kinh phí xây dựng, thẩm định, …</t>
  </si>
  <si>
    <t>Kinh phí hoạt động khác (HĐ lao động; … )</t>
  </si>
  <si>
    <t>Chi hoạt động thường xuyên (Lương, phụ cấp, ngoài giờ, công tác phí, văn phòng phẩm, quỹ tiền thưởng theo theo NĐ số 73/2024/NĐ-CP…)</t>
  </si>
  <si>
    <t>Chi hoạt động thường xuyên (Lương, phụ cấp, ngoài giờ, công tác phí,  văn phòng phẩm, quỹ tiền thưởng theo theo NĐ số 73/2024/NĐ-CP…)</t>
  </si>
  <si>
    <t>Kinh phí tổ chức liên hoan nghệ thuật quần chúng mừng Đảng, mừng xuân và chào mừng Đại hội Đảng các cấp, nhiệm kỳ 2025-2030</t>
  </si>
  <si>
    <t>Ban xây dựng đảng</t>
  </si>
  <si>
    <t>UBKT</t>
  </si>
  <si>
    <t>Kinh phí hoạt động khác (HĐ lao động; khen thưởng, hội nghị… )</t>
  </si>
  <si>
    <t>Kinh phí thường xuyên (Kinh phí chi lương, các chính sách theo lương, theo Nghị định số 73/2024/NĐ-CP ngày 30/6/2024 của Chỉnh Phủ...)</t>
  </si>
  <si>
    <t xml:space="preserve"> Kinh phí tự chủ (Lương, phụ cấp, ngoài giờ, công tác phí, văn phòng phẩm, tiền thưởng theo Nghị định số 73/NĐ-CP ….)</t>
  </si>
  <si>
    <t>Môi trường</t>
  </si>
  <si>
    <t>Chênh lệch, chưa phân bổ</t>
  </si>
  <si>
    <t>Phụ lục</t>
  </si>
  <si>
    <t>BÁO CÁO SỐ LƯỢNG NGƯỜI LÀM VIỆC TẠI CÁC TRƯỜNG MẦM NON, TIỂU HỌC, TRUNG HỌC CƠ SỞ VÀ NHU CẦU TUYỂN DỤNG, TIẾP NHẬN VIÊN CHỨC</t>
  </si>
  <si>
    <t>(Kèm theo Báo cáo số:        /BC-UBND ngày   tháng 5 năm 2025 của UBND xã Phiêng Pằn)</t>
  </si>
  <si>
    <t>Stt</t>
  </si>
  <si>
    <t>Tên trường/vị trí</t>
  </si>
  <si>
    <t>Số lượng người làm việc được giao 2025</t>
  </si>
  <si>
    <t>Số lượng người làm việc đang thực hiện</t>
  </si>
  <si>
    <t>Số lượng người làm việc còn thiếu</t>
  </si>
  <si>
    <t>Số lượng người làm việc dự kiến phải giảm năm 2026</t>
  </si>
  <si>
    <t>Nhu cầuTuyển dụng</t>
  </si>
  <si>
    <t>TỔNG</t>
  </si>
  <si>
    <t>KHỐI MẦM NON</t>
  </si>
  <si>
    <t>Trường Mầm non Nà Ớt, xã Nà Ớt : 29 biên chế</t>
  </si>
  <si>
    <t>Lãnh đạo</t>
  </si>
  <si>
    <t>Hiệu trưởng</t>
  </si>
  <si>
    <t>Phó HT</t>
  </si>
  <si>
    <t>Giáo viên</t>
  </si>
  <si>
    <t>Vị trí dùng chung</t>
  </si>
  <si>
    <t>Kế toán</t>
  </si>
  <si>
    <t>Văn thư</t>
  </si>
  <si>
    <t>Trường Mầm non Phiêng Pằn, xã Phiêng Pằn: 53 biên chế</t>
  </si>
  <si>
    <t>Trường Mầm non Chiềng Lương, xã Chiềng Lương: 47 biên chế</t>
  </si>
  <si>
    <t>KHỐI TIỂU HỌC</t>
  </si>
  <si>
    <t>Trường Tiểu học Chiềng Lương, xã Chiềng Lương: 44 biên chế</t>
  </si>
  <si>
    <t>Các  bộ môn</t>
  </si>
  <si>
    <t>Văn hóa TH</t>
  </si>
  <si>
    <t>Tiếng Anh</t>
  </si>
  <si>
    <t>Tin</t>
  </si>
  <si>
    <t>Nhạc</t>
  </si>
  <si>
    <t>Họa</t>
  </si>
  <si>
    <t>2.6</t>
  </si>
  <si>
    <t>Thể dục</t>
  </si>
  <si>
    <t>2.7</t>
  </si>
  <si>
    <t>Giáo dục công dân</t>
  </si>
  <si>
    <t>Thiết bị thí nghiệm</t>
  </si>
  <si>
    <t>Thư viện</t>
  </si>
  <si>
    <t>Tổng phụ trách</t>
  </si>
  <si>
    <t>3.5</t>
  </si>
  <si>
    <t>Trường Tiểu học Phiêng Pằn, xã Phiêng Pằn: 49 biên chế</t>
  </si>
  <si>
    <t>KHỐI TH-THCS</t>
  </si>
  <si>
    <t>Trường TH - THCS Chiềng Lương, xã Chiềng Lương: 59 biên chế</t>
  </si>
  <si>
    <t>Văn</t>
  </si>
  <si>
    <t>Toán</t>
  </si>
  <si>
    <t>Lý</t>
  </si>
  <si>
    <t>Hóa</t>
  </si>
  <si>
    <t>Sinh</t>
  </si>
  <si>
    <t>Sử</t>
  </si>
  <si>
    <t>2.8</t>
  </si>
  <si>
    <t>Địa</t>
  </si>
  <si>
    <t>2.9</t>
  </si>
  <si>
    <t>Công nghẹ</t>
  </si>
  <si>
    <t>2.10</t>
  </si>
  <si>
    <t>2.11</t>
  </si>
  <si>
    <t>2.12</t>
  </si>
  <si>
    <t>2.13</t>
  </si>
  <si>
    <t>2.14</t>
  </si>
  <si>
    <t>2.15</t>
  </si>
  <si>
    <t>Trường PTDTBT TH-THCS Nà Ớt, xã Nà Ớt: 49 biên chế</t>
  </si>
  <si>
    <t>Công nghệ</t>
  </si>
  <si>
    <t>Trường PTDTBT TH-THCS Phiêng Pằn, xã Phiêng Pằn: 65 biên chế</t>
  </si>
  <si>
    <t>5tr/biên chế</t>
  </si>
  <si>
    <t>Công tác đối ngoại biên giới, tuần tra biên giới</t>
  </si>
  <si>
    <t xml:space="preserve">                        - Tổng kinh phí tiết kiệm 10% để CCTL: 2.210.000,0 nghìn đồng, trong đó: Giao các đơn vị tiết kiệm chi trong dự toán: 250.200,0 nghìn đồng; tiết kiệm chi tại cấp ngân sách: 2.729.800,0 nghìn đồng.</t>
  </si>
  <si>
    <t>Trong đó: 
                - Tổng kinh phí tiết kiệm 10% để CCTL: 2.210.000,0 nghìn đồng, trong đó: Giao các đơn vị tiết kiệm chi trong dự toán: 250.200,0 nghìn đồng; tiết kiệm chi tại cấp ngân sách: 2.729.800,0 nghìn đồng.</t>
  </si>
  <si>
    <t>Chi cho con người</t>
  </si>
  <si>
    <t>giao phòng VH</t>
  </si>
  <si>
    <t>Chưa phân bổ</t>
  </si>
  <si>
    <t>Còn lại:</t>
  </si>
  <si>
    <t>Không được phép sử dụng, tỉnh điều hành cho phép sử dụng mới dùng</t>
  </si>
  <si>
    <t>- Dự kiến giao trường Mầm non Nà Ớt
'- Các nội dung khác</t>
  </si>
  <si>
    <t>Xem dòng 20, biểu TH</t>
  </si>
  <si>
    <t>Kinh phí hoạt động khác (HĐ lao động; rà soát hộ nghèo… )</t>
  </si>
  <si>
    <t>Chế độ hỗ trợ cho công chức, viên chức phục vụ tại TTHCC theo NQ 135/2025/NQ-HĐND;  kiểm soát thủ tục hành chính theo NQ 136/2025/NQ-HĐND: Quần áo,…</t>
  </si>
  <si>
    <t>UBND</t>
  </si>
  <si>
    <t>TTHTCĐ</t>
  </si>
  <si>
    <t>TTHCC</t>
  </si>
  <si>
    <t>Các đơn vị có chi tiết kèm theo</t>
  </si>
  <si>
    <t>- Kinh phí hoạt động của Công an xã: Ngày hội toàn dân bảo vệ ANTT, công tác an ninh chính trị, kinh phí khám tuyển quân, phòng cháy chữa cháy,…</t>
  </si>
  <si>
    <t>Thu gom vỏ bao bì thuốc BVTV</t>
  </si>
  <si>
    <t>Đầu tư đèn đường chiếu sáng</t>
  </si>
  <si>
    <t>Đất trồng lúa</t>
  </si>
  <si>
    <t>Công trình hạ tầng nông nghiệp</t>
  </si>
  <si>
    <t>Có thu mới có chi (trong nhiệm vụ thu thuế)</t>
  </si>
  <si>
    <t>dự phòng</t>
  </si>
  <si>
    <t>Tiết kiệm chi</t>
  </si>
  <si>
    <t>Sự nghiệp chưa phân bổ (chi khác)</t>
  </si>
  <si>
    <t>Giảm chi lương ở trường Bán trú Phiêng Pằn</t>
  </si>
  <si>
    <t xml:space="preserve">Giảm chi lương ở trường bán trú Phiêng Pằn </t>
  </si>
  <si>
    <r>
      <t xml:space="preserve">Chi đầu tư phát triển </t>
    </r>
    <r>
      <rPr>
        <sz val="11"/>
        <rFont val="Times New Roman"/>
        <family val="1"/>
      </rPr>
      <t>(Không kể chương trình MTQG)</t>
    </r>
  </si>
  <si>
    <r>
      <t xml:space="preserve">Chi thường xuyên </t>
    </r>
    <r>
      <rPr>
        <sz val="11"/>
        <rFont val="Times New Roman"/>
        <family val="1"/>
      </rPr>
      <t>(Không kể chương trình MTQG)</t>
    </r>
  </si>
  <si>
    <t>Số lượng</t>
  </si>
  <si>
    <t xml:space="preserve">Định mức </t>
  </si>
  <si>
    <t>Thành tiền</t>
  </si>
  <si>
    <t>triệu đồng</t>
  </si>
  <si>
    <t>Đã thực hiện phân bổ:</t>
  </si>
  <si>
    <t>Còn lại chưa phân bổ:</t>
  </si>
  <si>
    <t>Tổng chi khác của Đảng ủy, HĐND, UBND, Đoàn thể:</t>
  </si>
  <si>
    <t>Chi khác giáo dục có:</t>
  </si>
  <si>
    <t>Chi khác theo biên chế, Trong đó:</t>
  </si>
  <si>
    <t>VPĐU</t>
  </si>
  <si>
    <t>CỘNG</t>
  </si>
  <si>
    <t>Thu gom rác thải sinh hoạt</t>
  </si>
  <si>
    <t>Thực hiện các dịch vụ công ích khu vực nông thôn… và các nội dung chi  sự nghiệp môi trường khác</t>
  </si>
  <si>
    <t>Sự nghiệp Môi trường có:</t>
  </si>
  <si>
    <t>Sự nghiệp Kinh tế có:</t>
  </si>
  <si>
    <t>Còn lại dự kiến phân bổ:</t>
  </si>
  <si>
    <t>Đang để chung chưa phân định rõ, khi thực hiện thẩm định dự toán và thực hiện các nhiệm vụ phát sinh khác</t>
  </si>
  <si>
    <t>Kinh phí thực hiện NQ 74/2018/NQ-HĐND, theo định mức số hộ của bản</t>
  </si>
  <si>
    <t>Đồn Biên phòng Phiêng Pằn</t>
  </si>
  <si>
    <t>(Kèm theo Quyết định số      /NQ-HĐND ngày 23/12/2025 của HĐND xã Phiêng Pằn)</t>
  </si>
  <si>
    <t>(Kèm theo Nghị quyết số 25/NQ-HĐND ngày 23/12/2025 của HĐND xã Phiêng Pằn)</t>
  </si>
  <si>
    <t>Kinh phí HĐLĐ 111</t>
  </si>
  <si>
    <t>Chi cho con người (giao thêm 1tr)</t>
  </si>
  <si>
    <t>Tiền bảo hiểm 20,5%: 5.910x20,6%x2</t>
  </si>
  <si>
    <t>HĐ 111 sử dụng chi khác</t>
  </si>
  <si>
    <t>Chi sự nghiệp Văn hoá - thông tin - TTTD - TT-TH</t>
  </si>
  <si>
    <t>CÂN ĐỐI NGUỒN THU, CHI DỰ TOÁN NGÂN SÁCH XÃ NĂM 2026</t>
  </si>
  <si>
    <t>DỰ TOÁN THU NGÂN SÁCH XÃ THEO LĨNH VỰC NĂM 2026</t>
  </si>
  <si>
    <t>DỰ TOÁN CHI NGÂN SÁCH ĐỊA PHƯƠNG, CHI NGÂN SÁCH XÃ
THEO CƠ CẤU CHI NĂM 2026</t>
  </si>
  <si>
    <t>DỰ TOÁN CHI NGÂN SÁCH XÃ THEO LĨNH VỰC NĂM 2026</t>
  </si>
  <si>
    <t>DỰ TOÁN CHI THƯỜNG XUYÊN CỦA NGÂN SÁCH CẤP XÃ CHO TỪNG CƠ QUAN, ĐƠN VỊ THEO LĨNH VỰC NĂM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</si>
</sst>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0_);_(* \(#,##0\);_(* &quot;-&quot;_);_(@_)"/>
    <numFmt numFmtId="43" formatCode="_(* #,##0.00_);_(* \(#,##0.00\);_(* &quot;-&quot;??_);_(@_)"/>
    <numFmt numFmtId="164" formatCode="_-* #,##0_-;\-* #,##0_-;_-* &quot;-&quot;_-;_-@_-"/>
    <numFmt numFmtId="165" formatCode="_-* #,##0.00_-;\-* #,##0.00_-;_-* &quot;-&quot;??_-;_-@_-"/>
    <numFmt numFmtId="166" formatCode="_(* #,##0.0_);_(* \(#,##0.0\);_(* &quot;-&quot;??_);_(@_)"/>
    <numFmt numFmtId="167" formatCode="_(* #,##0_);_(* \(#,##0\);_(* &quot;-&quot;??_);_(@_)"/>
    <numFmt numFmtId="168" formatCode="_(* #,##0.000_);_(* \(#,##0.000\);_(* &quot;-&quot;??_);_(@_)"/>
    <numFmt numFmtId="169" formatCode="_(* #,##0.0_);_(* \(#,##0.0\);_(* &quot;-&quot;?_);_(@_)"/>
    <numFmt numFmtId="170" formatCode="_(* #,##0.000_);_(* \(#,##0.000\);_(* &quot;-&quot;???_);_(@_)"/>
    <numFmt numFmtId="171" formatCode="#,##0.000"/>
    <numFmt numFmtId="172" formatCode="#,##0.0"/>
    <numFmt numFmtId="173" formatCode="_ * #,##0_ ;_ * \-#,##0_ ;_ * &quot;-&quot;??_ ;_ @_ "/>
    <numFmt numFmtId="174" formatCode="_-* #,##0.0\ _₫_-;\-* #,##0.0\ _₫_-;_-* &quot;-&quot;?\ _₫_-;_-@_-"/>
    <numFmt numFmtId="175" formatCode="_-* #,##0.0\ _₫_-;\-* #,##0.0\ _₫_-;_-* &quot;-&quot;???\ _₫_-;_-@_-"/>
    <numFmt numFmtId="176" formatCode="_-* #,##0_-;\-* #,##0_-;_-* &quot;-&quot;??_-;_-@_-"/>
    <numFmt numFmtId="177" formatCode="_(* #,##0_);_(* \(#,##0\);_(* \-??_);_(@_)"/>
    <numFmt numFmtId="178" formatCode="_(* #,##0.00000_);_(* \(#,##0.00000\);_(* &quot;-&quot;??_);_(@_)"/>
    <numFmt numFmtId="179" formatCode="#,##0.00000000"/>
    <numFmt numFmtId="180" formatCode="_-* #,##0\ _$_-;\-* #,##0\ _$_-;_-* &quot;-&quot;??\ _$_-;_-@"/>
    <numFmt numFmtId="181" formatCode="_-* #,##0.0_-;\-* #,##0.0_-;_-* &quot;-&quot;?_-;_-@_-"/>
    <numFmt numFmtId="182" formatCode="_(* #,##0.000000000_);_(* \(#,##0.000000000\);_(* &quot;-&quot;??_);_(@_)"/>
    <numFmt numFmtId="183" formatCode="_(* #,##0.000000_);_(* \(#,##0.000000\);_(* &quot;-&quot;??_);_(@_)"/>
    <numFmt numFmtId="184" formatCode="#,##0.000_);\(#,##0.000\)"/>
    <numFmt numFmtId="185" formatCode="_-* #,##0.000_-;\-* #,##0.000_-;_-* &quot;-&quot;??_-;_-@_-"/>
    <numFmt numFmtId="186" formatCode="_-* #,##0.000\ _₫_-;\-* #,##0.000\ _₫_-;_-* &quot;-&quot;???\ _₫_-;_-@_-"/>
  </numFmts>
  <fonts count="101" x14ac:knownFonts="1">
    <font>
      <sz val="11"/>
      <color theme="1"/>
      <name val="Calibri"/>
      <family val="2"/>
      <charset val="163"/>
      <scheme val="minor"/>
    </font>
    <font>
      <sz val="11"/>
      <color theme="1"/>
      <name val="Calibri"/>
      <family val="2"/>
      <scheme val="minor"/>
    </font>
    <font>
      <b/>
      <sz val="10"/>
      <name val="Times New Roman"/>
      <family val="1"/>
    </font>
    <font>
      <sz val="11"/>
      <name val="Times New Roman"/>
      <family val="1"/>
    </font>
    <font>
      <b/>
      <sz val="14"/>
      <name val="Times New Roman"/>
      <family val="1"/>
    </font>
    <font>
      <sz val="14"/>
      <name val="Times New Roman"/>
      <family val="1"/>
    </font>
    <font>
      <b/>
      <sz val="11"/>
      <name val="Times New Roman"/>
      <family val="1"/>
    </font>
    <font>
      <i/>
      <sz val="11"/>
      <name val="Times New Roman"/>
      <family val="1"/>
    </font>
    <font>
      <i/>
      <sz val="11"/>
      <color indexed="63"/>
      <name val="Times New Roman"/>
      <family val="1"/>
    </font>
    <font>
      <sz val="11"/>
      <color indexed="63"/>
      <name val="Times New Roman"/>
      <family val="1"/>
    </font>
    <font>
      <b/>
      <i/>
      <sz val="11"/>
      <name val="Times New Roman"/>
      <family val="1"/>
    </font>
    <font>
      <i/>
      <sz val="12"/>
      <color indexed="8"/>
      <name val="Times New Roman"/>
      <family val="1"/>
    </font>
    <font>
      <sz val="12"/>
      <color indexed="8"/>
      <name val="Times New Roman"/>
      <family val="1"/>
    </font>
    <font>
      <b/>
      <sz val="12"/>
      <name val="Times New Roman"/>
      <family val="1"/>
    </font>
    <font>
      <i/>
      <sz val="12"/>
      <name val="Times New Roman"/>
      <family val="1"/>
    </font>
    <font>
      <sz val="12"/>
      <name val="Times New Roman"/>
      <family val="1"/>
    </font>
    <font>
      <b/>
      <i/>
      <sz val="12"/>
      <name val="Times New Roman"/>
      <family val="1"/>
    </font>
    <font>
      <sz val="10"/>
      <name val="Arial"/>
      <family val="2"/>
    </font>
    <font>
      <sz val="12"/>
      <name val=".VnTime"/>
      <family val="2"/>
    </font>
    <font>
      <sz val="10"/>
      <name val="Times New Roman"/>
      <family val="1"/>
    </font>
    <font>
      <i/>
      <sz val="10"/>
      <name val="Times New Roman"/>
      <family val="1"/>
    </font>
    <font>
      <b/>
      <sz val="13"/>
      <name val="Times New Roman"/>
      <family val="1"/>
    </font>
    <font>
      <sz val="13"/>
      <name val="Times New Roman"/>
      <family val="1"/>
    </font>
    <font>
      <sz val="11"/>
      <color theme="1"/>
      <name val="Calibri"/>
      <family val="2"/>
      <charset val="163"/>
      <scheme val="minor"/>
    </font>
    <font>
      <sz val="12"/>
      <color theme="1"/>
      <name val="Times New Roman"/>
      <family val="2"/>
    </font>
    <font>
      <sz val="11"/>
      <color theme="1"/>
      <name val="Times New Roman"/>
      <family val="1"/>
    </font>
    <font>
      <b/>
      <sz val="11"/>
      <color rgb="FF333333"/>
      <name val="Times New Roman"/>
      <family val="1"/>
    </font>
    <font>
      <sz val="11"/>
      <color rgb="FF333333"/>
      <name val="Times New Roman"/>
      <family val="1"/>
    </font>
    <font>
      <i/>
      <sz val="11"/>
      <color rgb="FF333333"/>
      <name val="Times New Roman"/>
      <family val="1"/>
    </font>
    <font>
      <b/>
      <i/>
      <sz val="11"/>
      <color rgb="FF333333"/>
      <name val="Times New Roman"/>
      <family val="1"/>
    </font>
    <font>
      <b/>
      <sz val="12"/>
      <color rgb="FF000000"/>
      <name val="Times New Roman"/>
      <family val="1"/>
    </font>
    <font>
      <i/>
      <sz val="12"/>
      <color rgb="FF000000"/>
      <name val="Times New Roman"/>
      <family val="1"/>
    </font>
    <font>
      <b/>
      <i/>
      <sz val="12"/>
      <color rgb="FF000000"/>
      <name val="Times New Roman"/>
      <family val="1"/>
    </font>
    <font>
      <sz val="12"/>
      <color rgb="FF000000"/>
      <name val="Times New Roman"/>
      <family val="1"/>
    </font>
    <font>
      <sz val="10"/>
      <color rgb="FF000000"/>
      <name val="Times New Roman"/>
      <family val="1"/>
    </font>
    <font>
      <sz val="10"/>
      <color theme="1"/>
      <name val="Calibri"/>
      <family val="2"/>
      <charset val="163"/>
      <scheme val="minor"/>
    </font>
    <font>
      <b/>
      <i/>
      <sz val="10"/>
      <color rgb="FF000000"/>
      <name val="Times New Roman"/>
      <family val="1"/>
    </font>
    <font>
      <i/>
      <sz val="10"/>
      <color rgb="FF000000"/>
      <name val="Times New Roman"/>
      <family val="1"/>
    </font>
    <font>
      <b/>
      <sz val="10"/>
      <color rgb="FF000000"/>
      <name val="Times New Roman"/>
      <family val="1"/>
    </font>
    <font>
      <sz val="13"/>
      <color theme="1"/>
      <name val="Times New Roman"/>
      <family val="1"/>
    </font>
    <font>
      <b/>
      <sz val="10"/>
      <color theme="1"/>
      <name val="Times New Roman"/>
      <family val="1"/>
    </font>
    <font>
      <sz val="10"/>
      <color theme="1"/>
      <name val="Times New Roman"/>
      <family val="1"/>
    </font>
    <font>
      <i/>
      <sz val="10"/>
      <color theme="1"/>
      <name val="Times New Roman"/>
      <family val="1"/>
    </font>
    <font>
      <b/>
      <sz val="13"/>
      <color rgb="FF000000"/>
      <name val="Times New Roman"/>
      <family val="1"/>
    </font>
    <font>
      <b/>
      <sz val="11"/>
      <color rgb="FF0D68B1"/>
      <name val="Times New Roman"/>
      <family val="1"/>
    </font>
    <font>
      <b/>
      <sz val="14"/>
      <color rgb="FF0D68B1"/>
      <name val="Times New Roman"/>
      <family val="1"/>
    </font>
    <font>
      <b/>
      <sz val="14"/>
      <color rgb="FF000000"/>
      <name val="Times New Roman"/>
      <family val="1"/>
    </font>
    <font>
      <b/>
      <sz val="13"/>
      <color theme="1"/>
      <name val="Times New Roman"/>
      <family val="1"/>
    </font>
    <font>
      <i/>
      <sz val="12"/>
      <color theme="1"/>
      <name val="Times New Roman"/>
      <family val="1"/>
    </font>
    <font>
      <b/>
      <sz val="11"/>
      <name val="Times New Roman"/>
      <family val="1"/>
      <charset val="163"/>
    </font>
    <font>
      <i/>
      <sz val="11"/>
      <name val="Times New Roman"/>
      <family val="1"/>
      <charset val="163"/>
    </font>
    <font>
      <sz val="11"/>
      <name val="Calibri"/>
      <family val="2"/>
      <charset val="163"/>
      <scheme val="minor"/>
    </font>
    <font>
      <b/>
      <sz val="10"/>
      <name val="Times New Roman"/>
      <family val="1"/>
      <charset val="163"/>
    </font>
    <font>
      <b/>
      <sz val="10"/>
      <color theme="1"/>
      <name val="Times New Roman"/>
      <family val="1"/>
      <charset val="163"/>
    </font>
    <font>
      <sz val="14"/>
      <color theme="1"/>
      <name val="Times New Roman"/>
      <family val="1"/>
    </font>
    <font>
      <b/>
      <sz val="12"/>
      <color theme="1"/>
      <name val="Times New Roman"/>
      <family val="1"/>
    </font>
    <font>
      <sz val="10"/>
      <color rgb="FFFF0000"/>
      <name val="Calibri"/>
      <family val="2"/>
      <charset val="163"/>
      <scheme val="minor"/>
    </font>
    <font>
      <b/>
      <sz val="12"/>
      <color theme="1"/>
      <name val="Calibri"/>
      <family val="2"/>
      <charset val="163"/>
      <scheme val="minor"/>
    </font>
    <font>
      <i/>
      <sz val="11"/>
      <color indexed="8"/>
      <name val="Times New Roman"/>
      <family val="1"/>
      <charset val="163"/>
    </font>
    <font>
      <b/>
      <sz val="10"/>
      <color theme="0"/>
      <name val="Times New Roman"/>
      <family val="1"/>
    </font>
    <font>
      <sz val="10"/>
      <color theme="0"/>
      <name val="Times New Roman"/>
      <family val="1"/>
    </font>
    <font>
      <b/>
      <sz val="11"/>
      <color theme="1"/>
      <name val="Times New Roman"/>
      <family val="1"/>
    </font>
    <font>
      <sz val="10"/>
      <color rgb="FFFF0000"/>
      <name val="Times New Roman"/>
      <family val="1"/>
    </font>
    <font>
      <sz val="11"/>
      <name val="Times New Roman"/>
      <family val="1"/>
      <charset val="163"/>
    </font>
    <font>
      <sz val="9"/>
      <name val="Times New Roman"/>
      <family val="1"/>
    </font>
    <font>
      <sz val="10"/>
      <name val="Calibri"/>
      <family val="2"/>
      <charset val="163"/>
      <scheme val="minor"/>
    </font>
    <font>
      <b/>
      <sz val="11"/>
      <name val="Calibri"/>
      <family val="2"/>
      <charset val="163"/>
      <scheme val="minor"/>
    </font>
    <font>
      <b/>
      <i/>
      <sz val="10"/>
      <name val="Times New Roman"/>
      <family val="1"/>
    </font>
    <font>
      <b/>
      <sz val="9"/>
      <name val="Times New Roman"/>
      <family val="1"/>
    </font>
    <font>
      <b/>
      <u/>
      <sz val="11"/>
      <name val="Times New Roman"/>
      <family val="1"/>
    </font>
    <font>
      <b/>
      <sz val="12"/>
      <name val="Times New Roman"/>
      <family val="1"/>
      <charset val="163"/>
    </font>
    <font>
      <sz val="11"/>
      <name val="Calibri"/>
      <family val="2"/>
      <scheme val="minor"/>
    </font>
    <font>
      <b/>
      <i/>
      <sz val="11"/>
      <name val="Times New Roman"/>
      <family val="1"/>
      <charset val="163"/>
    </font>
    <font>
      <b/>
      <i/>
      <sz val="11"/>
      <name val="Calibri"/>
      <family val="2"/>
      <charset val="163"/>
      <scheme val="minor"/>
    </font>
    <font>
      <i/>
      <sz val="11"/>
      <name val="Calibri"/>
      <family val="2"/>
      <charset val="163"/>
      <scheme val="minor"/>
    </font>
    <font>
      <b/>
      <sz val="11"/>
      <color theme="1"/>
      <name val="Times New Roman"/>
      <family val="1"/>
      <charset val="163"/>
    </font>
    <font>
      <b/>
      <sz val="11"/>
      <name val="Calibri"/>
      <family val="2"/>
      <scheme val="minor"/>
    </font>
    <font>
      <b/>
      <sz val="11"/>
      <color rgb="FFFF0000"/>
      <name val="Times New Roman"/>
      <family val="1"/>
      <charset val="163"/>
    </font>
    <font>
      <sz val="11"/>
      <color rgb="FFFF0000"/>
      <name val="Calibri"/>
      <family val="2"/>
      <scheme val="minor"/>
    </font>
    <font>
      <b/>
      <i/>
      <sz val="11"/>
      <color rgb="FFFF0000"/>
      <name val="Times New Roman"/>
      <family val="1"/>
      <charset val="163"/>
    </font>
    <font>
      <i/>
      <sz val="11"/>
      <color rgb="FFFF0000"/>
      <name val="Calibri"/>
      <family val="2"/>
      <charset val="163"/>
      <scheme val="minor"/>
    </font>
    <font>
      <sz val="12"/>
      <color theme="1"/>
      <name val="Times New Roman"/>
      <family val="1"/>
    </font>
    <font>
      <b/>
      <sz val="8"/>
      <name val="Times New Roman"/>
      <family val="1"/>
    </font>
    <font>
      <b/>
      <sz val="14"/>
      <color theme="1"/>
      <name val="Times New Roman"/>
      <family val="1"/>
    </font>
    <font>
      <sz val="9"/>
      <color indexed="81"/>
      <name val="Tahoma"/>
      <family val="2"/>
    </font>
    <font>
      <b/>
      <sz val="9"/>
      <color indexed="81"/>
      <name val="Tahoma"/>
      <family val="2"/>
    </font>
    <font>
      <sz val="11"/>
      <color rgb="FFF93D17"/>
      <name val="Times New Roman"/>
      <family val="1"/>
    </font>
    <font>
      <sz val="11"/>
      <color rgb="FFCC0099"/>
      <name val="Times New Roman"/>
      <family val="1"/>
    </font>
    <font>
      <i/>
      <sz val="11"/>
      <color rgb="FFCC0099"/>
      <name val="Times New Roman"/>
      <family val="1"/>
    </font>
    <font>
      <i/>
      <sz val="11"/>
      <color theme="9" tint="-0.249977111117893"/>
      <name val="Times New Roman"/>
      <family val="1"/>
    </font>
    <font>
      <sz val="11"/>
      <color theme="9" tint="-0.249977111117893"/>
      <name val="Times New Roman"/>
      <family val="1"/>
    </font>
    <font>
      <sz val="11"/>
      <color rgb="FFFF0000"/>
      <name val="Times New Roman"/>
      <family val="1"/>
    </font>
    <font>
      <b/>
      <sz val="11"/>
      <color theme="1"/>
      <name val="Calibri"/>
      <family val="2"/>
      <scheme val="minor"/>
    </font>
    <font>
      <sz val="10"/>
      <color rgb="FF000000"/>
      <name val="Calibri"/>
      <family val="2"/>
      <scheme val="minor"/>
    </font>
    <font>
      <sz val="10"/>
      <name val="Calibri"/>
      <family val="2"/>
      <scheme val="minor"/>
    </font>
    <font>
      <i/>
      <sz val="13"/>
      <color rgb="FF000000"/>
      <name val="Times New Roman"/>
      <family val="1"/>
    </font>
    <font>
      <i/>
      <sz val="13"/>
      <name val="Times New Roman"/>
      <family val="1"/>
    </font>
    <font>
      <i/>
      <sz val="11"/>
      <name val="Calibri"/>
      <family val="2"/>
      <scheme val="minor"/>
    </font>
    <font>
      <b/>
      <u/>
      <sz val="11"/>
      <color theme="1"/>
      <name val="Times New Roman"/>
      <family val="1"/>
    </font>
    <font>
      <b/>
      <sz val="11"/>
      <color rgb="FFFFC000"/>
      <name val="Times New Roman"/>
      <family val="1"/>
    </font>
    <font>
      <b/>
      <sz val="11"/>
      <color rgb="FFFF0000"/>
      <name val="Times New Roman"/>
      <family val="1"/>
    </font>
  </fonts>
  <fills count="13">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
      <patternFill patternType="solid">
        <fgColor rgb="FFA9E0ED"/>
        <bgColor indexed="64"/>
      </patternFill>
    </fill>
    <fill>
      <patternFill patternType="solid">
        <fgColor theme="0"/>
        <bgColor rgb="FFDEEAF6"/>
      </patternFill>
    </fill>
    <fill>
      <patternFill patternType="solid">
        <fgColor theme="0"/>
        <bgColor theme="0"/>
      </patternFill>
    </fill>
    <fill>
      <patternFill patternType="solid">
        <fgColor theme="0"/>
        <bgColor rgb="FFFFFF00"/>
      </patternFill>
    </fill>
    <fill>
      <patternFill patternType="solid">
        <fgColor theme="0"/>
        <bgColor rgb="FFFFFFFF"/>
      </patternFill>
    </fill>
    <fill>
      <patternFill patternType="solid">
        <fgColor theme="0"/>
        <bgColor rgb="FFDDEBF7"/>
      </patternFill>
    </fill>
    <fill>
      <patternFill patternType="solid">
        <fgColor rgb="FFFFC0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hair">
        <color indexed="64"/>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s>
  <cellStyleXfs count="13">
    <xf numFmtId="0" fontId="0" fillId="0" borderId="0"/>
    <xf numFmtId="43" fontId="23" fillId="0" borderId="0" applyFont="0" applyFill="0" applyBorder="0" applyAlignment="0" applyProtection="0"/>
    <xf numFmtId="166" fontId="24" fillId="0" borderId="0" applyFont="0" applyFill="0" applyBorder="0" applyAlignment="0" applyProtection="0"/>
    <xf numFmtId="0" fontId="18" fillId="0" borderId="0"/>
    <xf numFmtId="0" fontId="18" fillId="0" borderId="0"/>
    <xf numFmtId="0" fontId="17" fillId="0" borderId="0"/>
    <xf numFmtId="0" fontId="17" fillId="0" borderId="0"/>
    <xf numFmtId="43" fontId="18" fillId="0" borderId="0" applyFont="0" applyFill="0" applyBorder="0" applyAlignment="0" applyProtection="0"/>
    <xf numFmtId="164" fontId="23"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0" fontId="1" fillId="0" borderId="0"/>
    <xf numFmtId="0" fontId="93" fillId="0" borderId="0"/>
  </cellStyleXfs>
  <cellXfs count="821">
    <xf numFmtId="0" fontId="0" fillId="0" borderId="0" xfId="0"/>
    <xf numFmtId="0" fontId="3" fillId="0" borderId="0" xfId="0" applyFont="1" applyAlignment="1">
      <alignment vertical="center"/>
    </xf>
    <xf numFmtId="0" fontId="6"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7" fillId="2" borderId="1" xfId="0" applyFont="1" applyFill="1" applyBorder="1" applyAlignment="1">
      <alignment vertical="center" wrapText="1"/>
    </xf>
    <xf numFmtId="0" fontId="7" fillId="0" borderId="0" xfId="0" applyFont="1" applyAlignment="1">
      <alignment vertical="center"/>
    </xf>
    <xf numFmtId="0" fontId="25" fillId="0" borderId="0" xfId="0" applyFont="1" applyAlignment="1">
      <alignment vertical="center"/>
    </xf>
    <xf numFmtId="0" fontId="26" fillId="2" borderId="1" xfId="0" applyFont="1" applyFill="1" applyBorder="1" applyAlignment="1">
      <alignment horizontal="center" vertical="center" wrapText="1"/>
    </xf>
    <xf numFmtId="0" fontId="26" fillId="2" borderId="1" xfId="0" applyFont="1" applyFill="1" applyBorder="1" applyAlignment="1">
      <alignment vertical="center" wrapText="1"/>
    </xf>
    <xf numFmtId="0" fontId="27" fillId="2" borderId="1" xfId="0" applyFont="1" applyFill="1" applyBorder="1" applyAlignment="1">
      <alignment horizontal="center" vertical="center" wrapText="1"/>
    </xf>
    <xf numFmtId="0" fontId="28" fillId="2" borderId="1" xfId="0" applyFont="1" applyFill="1" applyBorder="1" applyAlignment="1">
      <alignment vertical="center" wrapText="1"/>
    </xf>
    <xf numFmtId="0" fontId="27" fillId="2" borderId="1" xfId="0" applyFont="1" applyFill="1" applyBorder="1" applyAlignment="1">
      <alignment vertical="center" wrapText="1"/>
    </xf>
    <xf numFmtId="0" fontId="28" fillId="0" borderId="0" xfId="0" applyFont="1" applyAlignment="1">
      <alignment vertical="center"/>
    </xf>
    <xf numFmtId="0" fontId="6" fillId="2" borderId="1" xfId="0" applyFont="1" applyFill="1" applyBorder="1" applyAlignment="1">
      <alignment vertical="center" wrapText="1"/>
    </xf>
    <xf numFmtId="0" fontId="10" fillId="0" borderId="0" xfId="0" applyFont="1" applyAlignment="1">
      <alignment vertical="center"/>
    </xf>
    <xf numFmtId="0" fontId="3" fillId="0" borderId="0" xfId="0" applyFont="1" applyAlignment="1">
      <alignment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vertical="center" wrapText="1"/>
    </xf>
    <xf numFmtId="0" fontId="3" fillId="0" borderId="1" xfId="0" applyFont="1" applyBorder="1" applyAlignment="1">
      <alignment vertical="center" wrapText="1"/>
    </xf>
    <xf numFmtId="0" fontId="10" fillId="0" borderId="0" xfId="0" applyFont="1"/>
    <xf numFmtId="0" fontId="7" fillId="2" borderId="1" xfId="0" applyFont="1" applyFill="1" applyBorder="1" applyAlignment="1">
      <alignment horizontal="center" vertical="center" wrapText="1"/>
    </xf>
    <xf numFmtId="0" fontId="29" fillId="0" borderId="0" xfId="0" applyFont="1" applyAlignment="1">
      <alignment vertical="center"/>
    </xf>
    <xf numFmtId="0" fontId="25" fillId="0" borderId="0" xfId="0" applyFont="1" applyAlignment="1">
      <alignment vertical="center" wrapText="1"/>
    </xf>
    <xf numFmtId="0" fontId="30" fillId="0" borderId="0" xfId="0" applyFont="1" applyAlignment="1">
      <alignment horizontal="right" vertical="center"/>
    </xf>
    <xf numFmtId="0" fontId="31" fillId="0" borderId="0" xfId="0" applyFont="1" applyAlignment="1">
      <alignment horizontal="right" vertical="center"/>
    </xf>
    <xf numFmtId="0" fontId="32" fillId="0" borderId="0" xfId="0" applyFont="1" applyAlignment="1">
      <alignment horizontal="left" vertical="center"/>
    </xf>
    <xf numFmtId="0" fontId="33"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1" xfId="0" applyFont="1" applyBorder="1" applyAlignment="1">
      <alignment vertical="center" wrapText="1"/>
    </xf>
    <xf numFmtId="0" fontId="33" fillId="0" borderId="1" xfId="0" applyFont="1" applyBorder="1" applyAlignment="1">
      <alignment vertical="center" wrapText="1"/>
    </xf>
    <xf numFmtId="0" fontId="31" fillId="0" borderId="1" xfId="0" applyFont="1" applyBorder="1" applyAlignment="1">
      <alignment vertical="center" wrapText="1"/>
    </xf>
    <xf numFmtId="0" fontId="31" fillId="0" borderId="0" xfId="0" applyFont="1" applyAlignment="1">
      <alignment horizontal="left" vertical="center"/>
    </xf>
    <xf numFmtId="0" fontId="32" fillId="0" borderId="0" xfId="0" applyFont="1" applyAlignment="1">
      <alignment vertical="center"/>
    </xf>
    <xf numFmtId="0" fontId="33" fillId="0" borderId="0" xfId="0" applyFont="1" applyAlignment="1">
      <alignment vertical="center"/>
    </xf>
    <xf numFmtId="0" fontId="0" fillId="0" borderId="1" xfId="0" applyBorder="1" applyAlignment="1">
      <alignment vertical="top" wrapText="1"/>
    </xf>
    <xf numFmtId="0" fontId="34" fillId="0" borderId="1" xfId="0" applyFont="1" applyBorder="1" applyAlignment="1">
      <alignment horizontal="center" vertical="center" wrapText="1"/>
    </xf>
    <xf numFmtId="0" fontId="35" fillId="0" borderId="0" xfId="0" applyFont="1"/>
    <xf numFmtId="0" fontId="0" fillId="0" borderId="0" xfId="0" applyAlignment="1">
      <alignment horizontal="left"/>
    </xf>
    <xf numFmtId="0" fontId="14" fillId="0" borderId="0" xfId="0" applyFont="1" applyAlignment="1">
      <alignment horizontal="right" vertical="center"/>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0" xfId="0" applyFont="1" applyAlignment="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3" fillId="0" borderId="0" xfId="0" applyFont="1" applyAlignment="1">
      <alignment horizontal="right" vertical="center"/>
    </xf>
    <xf numFmtId="0" fontId="33" fillId="0" borderId="0" xfId="0" applyFont="1" applyAlignment="1">
      <alignment horizontal="justify" vertical="center"/>
    </xf>
    <xf numFmtId="0" fontId="3" fillId="2" borderId="1" xfId="0" applyFont="1" applyFill="1" applyBorder="1" applyAlignment="1">
      <alignment horizontal="right" vertical="center" wrapText="1"/>
    </xf>
    <xf numFmtId="0" fontId="3" fillId="2" borderId="2" xfId="0" applyFont="1" applyFill="1" applyBorder="1" applyAlignment="1">
      <alignment vertical="center" wrapText="1"/>
    </xf>
    <xf numFmtId="0" fontId="6" fillId="2" borderId="1" xfId="0" applyFont="1" applyFill="1" applyBorder="1" applyAlignment="1">
      <alignment horizontal="right" vertical="center" wrapText="1"/>
    </xf>
    <xf numFmtId="0" fontId="6" fillId="2" borderId="3" xfId="0" applyFont="1" applyFill="1" applyBorder="1" applyAlignment="1">
      <alignment horizontal="center" vertical="center" wrapText="1"/>
    </xf>
    <xf numFmtId="0" fontId="6" fillId="2" borderId="3" xfId="0" applyFont="1" applyFill="1" applyBorder="1" applyAlignment="1">
      <alignment vertical="center" wrapText="1"/>
    </xf>
    <xf numFmtId="0" fontId="3"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4" xfId="0" applyFont="1" applyFill="1" applyBorder="1" applyAlignment="1">
      <alignment vertical="center" wrapText="1"/>
    </xf>
    <xf numFmtId="0" fontId="3"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5" xfId="0" applyFont="1" applyFill="1" applyBorder="1" applyAlignment="1">
      <alignment vertical="center" wrapText="1"/>
    </xf>
    <xf numFmtId="0" fontId="3" fillId="2" borderId="5" xfId="0" applyFont="1" applyFill="1" applyBorder="1" applyAlignment="1">
      <alignment horizontal="center" vertical="center" wrapText="1"/>
    </xf>
    <xf numFmtId="0" fontId="3" fillId="2" borderId="5" xfId="0" applyFont="1" applyFill="1" applyBorder="1" applyAlignment="1">
      <alignment vertical="center" wrapText="1"/>
    </xf>
    <xf numFmtId="0" fontId="3" fillId="2" borderId="4" xfId="0" applyFont="1" applyFill="1" applyBorder="1" applyAlignment="1">
      <alignment vertical="center" wrapText="1"/>
    </xf>
    <xf numFmtId="0" fontId="7" fillId="2" borderId="5" xfId="0" applyFont="1" applyFill="1" applyBorder="1" applyAlignment="1">
      <alignment vertical="center" wrapText="1"/>
    </xf>
    <xf numFmtId="0" fontId="3" fillId="2" borderId="3" xfId="0" applyFont="1" applyFill="1" applyBorder="1" applyAlignment="1">
      <alignment vertical="center" wrapText="1"/>
    </xf>
    <xf numFmtId="0" fontId="26" fillId="2" borderId="3" xfId="0" applyFont="1" applyFill="1" applyBorder="1" applyAlignment="1">
      <alignment horizontal="center" vertical="center" wrapText="1"/>
    </xf>
    <xf numFmtId="0" fontId="26" fillId="2" borderId="3" xfId="0" applyFont="1" applyFill="1" applyBorder="1" applyAlignment="1">
      <alignment vertical="center" wrapText="1"/>
    </xf>
    <xf numFmtId="0" fontId="27" fillId="2" borderId="3" xfId="0" applyFont="1" applyFill="1" applyBorder="1" applyAlignment="1">
      <alignment horizontal="center" vertical="center" wrapText="1"/>
    </xf>
    <xf numFmtId="0" fontId="26" fillId="2" borderId="4" xfId="0" applyFont="1" applyFill="1" applyBorder="1" applyAlignment="1">
      <alignment horizontal="center" vertical="center" wrapText="1"/>
    </xf>
    <xf numFmtId="0" fontId="26" fillId="2" borderId="4" xfId="0" applyFont="1" applyFill="1" applyBorder="1" applyAlignment="1">
      <alignment vertical="center" wrapText="1"/>
    </xf>
    <xf numFmtId="0" fontId="27" fillId="2" borderId="4" xfId="0" applyFont="1" applyFill="1" applyBorder="1" applyAlignment="1">
      <alignment horizontal="center" vertical="center" wrapText="1"/>
    </xf>
    <xf numFmtId="0" fontId="26" fillId="2" borderId="5" xfId="0" applyFont="1" applyFill="1" applyBorder="1" applyAlignment="1">
      <alignment horizontal="center" vertical="center" wrapText="1"/>
    </xf>
    <xf numFmtId="0" fontId="26" fillId="2" borderId="5" xfId="0" applyFont="1" applyFill="1" applyBorder="1" applyAlignment="1">
      <alignment vertical="center" wrapText="1"/>
    </xf>
    <xf numFmtId="0" fontId="27" fillId="2" borderId="5" xfId="0" applyFont="1" applyFill="1" applyBorder="1" applyAlignment="1">
      <alignment horizontal="center" vertical="center" wrapText="1"/>
    </xf>
    <xf numFmtId="0" fontId="27" fillId="2" borderId="5" xfId="0" applyFont="1" applyFill="1" applyBorder="1" applyAlignment="1">
      <alignment vertical="center" wrapText="1"/>
    </xf>
    <xf numFmtId="0" fontId="28" fillId="2" borderId="5" xfId="0" applyFont="1" applyFill="1" applyBorder="1" applyAlignment="1">
      <alignment vertical="center" wrapText="1"/>
    </xf>
    <xf numFmtId="0" fontId="19" fillId="0" borderId="5" xfId="0" applyFont="1" applyBorder="1" applyAlignment="1">
      <alignment horizontal="center" vertical="center"/>
    </xf>
    <xf numFmtId="167" fontId="19" fillId="0" borderId="5" xfId="1" applyNumberFormat="1" applyFont="1" applyFill="1" applyBorder="1" applyAlignment="1">
      <alignment vertical="center"/>
    </xf>
    <xf numFmtId="0" fontId="19" fillId="0" borderId="6" xfId="0" applyFont="1" applyBorder="1" applyAlignment="1">
      <alignment horizontal="center" vertical="center"/>
    </xf>
    <xf numFmtId="167" fontId="19" fillId="0" borderId="6" xfId="1" applyNumberFormat="1" applyFont="1" applyFill="1" applyBorder="1" applyAlignment="1">
      <alignment vertical="center"/>
    </xf>
    <xf numFmtId="166" fontId="19" fillId="0" borderId="6" xfId="1" applyNumberFormat="1" applyFont="1" applyBorder="1" applyAlignment="1">
      <alignment vertical="center"/>
    </xf>
    <xf numFmtId="0" fontId="34" fillId="0" borderId="6" xfId="0" applyFont="1" applyBorder="1" applyAlignment="1">
      <alignment horizontal="center" vertical="center" wrapText="1"/>
    </xf>
    <xf numFmtId="0" fontId="34" fillId="0" borderId="6" xfId="0" applyFont="1" applyBorder="1" applyAlignment="1">
      <alignment vertical="center" wrapText="1"/>
    </xf>
    <xf numFmtId="0" fontId="36" fillId="0" borderId="0" xfId="0" applyFont="1" applyAlignment="1">
      <alignment horizontal="left" vertical="center"/>
    </xf>
    <xf numFmtId="0" fontId="37" fillId="0" borderId="0" xfId="0" applyFont="1" applyAlignment="1">
      <alignment horizontal="left" vertical="center"/>
    </xf>
    <xf numFmtId="166" fontId="34" fillId="0" borderId="6" xfId="1" applyNumberFormat="1" applyFont="1" applyBorder="1" applyAlignment="1">
      <alignment horizontal="right" vertical="center" wrapText="1"/>
    </xf>
    <xf numFmtId="166" fontId="34" fillId="0" borderId="6" xfId="1" applyNumberFormat="1" applyFont="1" applyBorder="1" applyAlignment="1">
      <alignment horizontal="center" vertical="center" wrapText="1"/>
    </xf>
    <xf numFmtId="0" fontId="14" fillId="0" borderId="0" xfId="0" applyFont="1"/>
    <xf numFmtId="168" fontId="38" fillId="0" borderId="1" xfId="1" applyNumberFormat="1" applyFont="1" applyBorder="1" applyAlignment="1">
      <alignment horizontal="right" vertical="center" wrapText="1"/>
    </xf>
    <xf numFmtId="168" fontId="34" fillId="0" borderId="5" xfId="1" applyNumberFormat="1" applyFont="1" applyBorder="1" applyAlignment="1">
      <alignment horizontal="center" vertical="center" wrapText="1"/>
    </xf>
    <xf numFmtId="0" fontId="19" fillId="0" borderId="7" xfId="0" applyFont="1" applyBorder="1" applyAlignment="1">
      <alignment horizontal="center" vertical="center"/>
    </xf>
    <xf numFmtId="167" fontId="19" fillId="0" borderId="7" xfId="1" applyNumberFormat="1" applyFont="1" applyFill="1" applyBorder="1" applyAlignment="1">
      <alignment vertical="center"/>
    </xf>
    <xf numFmtId="167" fontId="38" fillId="0" borderId="1" xfId="1" applyNumberFormat="1" applyFont="1" applyBorder="1" applyAlignment="1">
      <alignment horizontal="right" vertical="center" wrapText="1"/>
    </xf>
    <xf numFmtId="167" fontId="34" fillId="0" borderId="5" xfId="1" applyNumberFormat="1" applyFont="1" applyBorder="1" applyAlignment="1">
      <alignment horizontal="right" vertical="center" wrapText="1"/>
    </xf>
    <xf numFmtId="166" fontId="38" fillId="0" borderId="1" xfId="1" applyNumberFormat="1" applyFont="1" applyBorder="1" applyAlignment="1">
      <alignment horizontal="center" vertical="center" wrapText="1"/>
    </xf>
    <xf numFmtId="166" fontId="38" fillId="0" borderId="1" xfId="1" applyNumberFormat="1" applyFont="1" applyBorder="1" applyAlignment="1">
      <alignment vertical="center" wrapText="1"/>
    </xf>
    <xf numFmtId="0" fontId="19" fillId="0" borderId="0" xfId="0" applyFont="1" applyAlignment="1">
      <alignment horizontal="center" vertical="center"/>
    </xf>
    <xf numFmtId="0" fontId="19" fillId="0" borderId="0" xfId="0" applyFont="1" applyAlignment="1">
      <alignment vertical="center"/>
    </xf>
    <xf numFmtId="167" fontId="19" fillId="0" borderId="5" xfId="1" applyNumberFormat="1" applyFont="1" applyBorder="1" applyAlignment="1">
      <alignment horizontal="right" vertical="center" wrapText="1"/>
    </xf>
    <xf numFmtId="0" fontId="39" fillId="0" borderId="0" xfId="0" applyFont="1"/>
    <xf numFmtId="0" fontId="38" fillId="0" borderId="1" xfId="0" applyFont="1" applyBorder="1" applyAlignment="1">
      <alignment horizontal="center" vertical="center" wrapText="1"/>
    </xf>
    <xf numFmtId="0" fontId="39" fillId="0" borderId="0" xfId="0" applyFont="1" applyAlignment="1">
      <alignment vertical="center"/>
    </xf>
    <xf numFmtId="166" fontId="2" fillId="0" borderId="0" xfId="1" applyNumberFormat="1" applyFont="1" applyAlignment="1">
      <alignment horizontal="center" vertical="center"/>
    </xf>
    <xf numFmtId="0" fontId="22" fillId="0" borderId="0" xfId="0" applyFont="1" applyAlignment="1">
      <alignment vertical="center"/>
    </xf>
    <xf numFmtId="0" fontId="41" fillId="0" borderId="0" xfId="0" applyFont="1" applyAlignment="1">
      <alignment vertical="center"/>
    </xf>
    <xf numFmtId="170" fontId="41" fillId="0" borderId="0" xfId="0" applyNumberFormat="1" applyFont="1" applyAlignment="1">
      <alignment vertical="center"/>
    </xf>
    <xf numFmtId="0" fontId="41" fillId="0" borderId="0" xfId="0" applyFont="1"/>
    <xf numFmtId="166" fontId="40" fillId="0" borderId="0" xfId="1" applyNumberFormat="1" applyFont="1"/>
    <xf numFmtId="43" fontId="40" fillId="0" borderId="0" xfId="0" applyNumberFormat="1" applyFont="1"/>
    <xf numFmtId="169" fontId="41" fillId="0" borderId="0" xfId="0" applyNumberFormat="1" applyFont="1"/>
    <xf numFmtId="167" fontId="41" fillId="0" borderId="0" xfId="0" applyNumberFormat="1" applyFont="1"/>
    <xf numFmtId="167" fontId="19" fillId="0" borderId="0" xfId="0" applyNumberFormat="1" applyFont="1" applyAlignment="1">
      <alignment vertical="center"/>
    </xf>
    <xf numFmtId="0" fontId="25" fillId="0" borderId="0" xfId="0" applyFont="1"/>
    <xf numFmtId="3" fontId="38" fillId="0" borderId="1" xfId="1" applyNumberFormat="1" applyFont="1" applyBorder="1" applyAlignment="1">
      <alignment horizontal="right" vertical="center" wrapText="1"/>
    </xf>
    <xf numFmtId="3" fontId="34" fillId="0" borderId="5" xfId="1" applyNumberFormat="1" applyFont="1" applyBorder="1" applyAlignment="1">
      <alignment horizontal="right" vertical="center" wrapText="1"/>
    </xf>
    <xf numFmtId="3" fontId="34" fillId="0" borderId="7" xfId="1" applyNumberFormat="1" applyFont="1" applyBorder="1" applyAlignment="1">
      <alignment horizontal="right" vertical="center" wrapText="1"/>
    </xf>
    <xf numFmtId="3" fontId="34" fillId="0" borderId="6" xfId="1" applyNumberFormat="1" applyFont="1" applyBorder="1" applyAlignment="1">
      <alignment horizontal="right" vertical="center" wrapText="1"/>
    </xf>
    <xf numFmtId="0" fontId="2" fillId="0" borderId="1" xfId="0" applyFont="1" applyBorder="1" applyAlignment="1">
      <alignment horizontal="center" vertical="center" wrapText="1"/>
    </xf>
    <xf numFmtId="0" fontId="0" fillId="0" borderId="0" xfId="0" applyAlignment="1">
      <alignment wrapText="1"/>
    </xf>
    <xf numFmtId="0" fontId="51" fillId="0" borderId="0" xfId="0" applyFont="1" applyAlignment="1">
      <alignment horizontal="center"/>
    </xf>
    <xf numFmtId="0" fontId="51" fillId="0" borderId="0" xfId="0" applyFont="1"/>
    <xf numFmtId="0" fontId="49" fillId="0" borderId="1" xfId="0" applyFont="1" applyBorder="1" applyAlignment="1">
      <alignment horizontal="center" vertical="center"/>
    </xf>
    <xf numFmtId="0" fontId="49" fillId="0" borderId="1" xfId="0" applyFont="1" applyBorder="1" applyAlignment="1">
      <alignment horizontal="center" vertical="center" wrapText="1"/>
    </xf>
    <xf numFmtId="0" fontId="0" fillId="0" borderId="0" xfId="0" applyAlignment="1">
      <alignment horizontal="center" vertical="center"/>
    </xf>
    <xf numFmtId="0" fontId="52" fillId="0" borderId="1" xfId="0" applyFont="1" applyBorder="1" applyAlignment="1">
      <alignment horizontal="center" vertical="center" wrapText="1"/>
    </xf>
    <xf numFmtId="0" fontId="53" fillId="0" borderId="0" xfId="0" applyFont="1" applyAlignment="1">
      <alignment vertical="center"/>
    </xf>
    <xf numFmtId="4" fontId="41" fillId="0" borderId="0" xfId="0" applyNumberFormat="1" applyFont="1" applyAlignment="1">
      <alignment horizontal="right" vertical="center" wrapText="1"/>
    </xf>
    <xf numFmtId="0" fontId="19" fillId="0" borderId="1" xfId="0" applyFont="1" applyBorder="1" applyAlignment="1">
      <alignment horizontal="center" vertical="center"/>
    </xf>
    <xf numFmtId="0" fontId="19" fillId="0" borderId="1" xfId="0" applyFont="1" applyBorder="1" applyAlignment="1">
      <alignment vertical="center"/>
    </xf>
    <xf numFmtId="166" fontId="19" fillId="0" borderId="1" xfId="7" applyNumberFormat="1" applyFont="1" applyFill="1" applyBorder="1" applyAlignment="1">
      <alignment vertical="center"/>
    </xf>
    <xf numFmtId="166" fontId="19" fillId="0" borderId="1" xfId="1" applyNumberFormat="1" applyFont="1" applyFill="1" applyBorder="1" applyAlignment="1">
      <alignment vertical="center"/>
    </xf>
    <xf numFmtId="169" fontId="35" fillId="0" borderId="0" xfId="0" applyNumberFormat="1" applyFont="1"/>
    <xf numFmtId="0" fontId="19" fillId="0" borderId="1" xfId="0" applyFont="1" applyBorder="1" applyAlignment="1">
      <alignment vertical="center" wrapText="1"/>
    </xf>
    <xf numFmtId="4" fontId="54" fillId="0" borderId="0" xfId="0" applyNumberFormat="1" applyFont="1" applyAlignment="1">
      <alignment horizontal="right" vertical="center" wrapText="1"/>
    </xf>
    <xf numFmtId="0" fontId="0" fillId="0" borderId="0" xfId="0" applyAlignment="1">
      <alignment horizontal="center"/>
    </xf>
    <xf numFmtId="0" fontId="54" fillId="0" borderId="0" xfId="0" applyFont="1" applyAlignment="1">
      <alignment horizontal="right" vertical="center" wrapText="1"/>
    </xf>
    <xf numFmtId="0" fontId="20" fillId="0" borderId="0" xfId="0" applyFont="1"/>
    <xf numFmtId="43" fontId="41" fillId="0" borderId="0" xfId="1" applyFont="1" applyAlignment="1">
      <alignment vertical="center"/>
    </xf>
    <xf numFmtId="43" fontId="41" fillId="0" borderId="0" xfId="0" applyNumberFormat="1" applyFont="1" applyAlignment="1">
      <alignment vertical="center"/>
    </xf>
    <xf numFmtId="0" fontId="19" fillId="3" borderId="0" xfId="0" applyFont="1" applyFill="1" applyAlignment="1">
      <alignment vertical="center"/>
    </xf>
    <xf numFmtId="166" fontId="34" fillId="0" borderId="5" xfId="1" applyNumberFormat="1" applyFont="1" applyBorder="1" applyAlignment="1">
      <alignment horizontal="right" vertical="center" wrapText="1"/>
    </xf>
    <xf numFmtId="169" fontId="41" fillId="0" borderId="0" xfId="0" applyNumberFormat="1" applyFont="1" applyAlignment="1">
      <alignment vertical="center"/>
    </xf>
    <xf numFmtId="0" fontId="2" fillId="3" borderId="0" xfId="0" applyFont="1" applyFill="1" applyAlignment="1">
      <alignment vertical="center" wrapText="1"/>
    </xf>
    <xf numFmtId="0" fontId="52" fillId="0" borderId="1" xfId="0" applyFont="1" applyBorder="1" applyAlignment="1">
      <alignment horizontal="center" vertical="center"/>
    </xf>
    <xf numFmtId="0" fontId="35" fillId="0" borderId="0" xfId="0" applyFont="1" applyAlignment="1">
      <alignment horizontal="center" vertical="center"/>
    </xf>
    <xf numFmtId="0" fontId="2" fillId="0" borderId="1" xfId="6" applyFont="1" applyBorder="1" applyAlignment="1">
      <alignment horizontal="center" vertical="center" wrapText="1"/>
    </xf>
    <xf numFmtId="166" fontId="2" fillId="0" borderId="1" xfId="1" applyNumberFormat="1" applyFont="1" applyFill="1" applyBorder="1" applyAlignment="1">
      <alignment horizontal="right" vertical="center" wrapText="1"/>
    </xf>
    <xf numFmtId="0" fontId="19" fillId="0" borderId="1" xfId="0" quotePrefix="1" applyFont="1" applyBorder="1" applyAlignment="1">
      <alignment vertical="center"/>
    </xf>
    <xf numFmtId="0" fontId="56" fillId="0" borderId="0" xfId="0" applyFont="1"/>
    <xf numFmtId="0" fontId="57" fillId="0" borderId="0" xfId="0" applyFont="1"/>
    <xf numFmtId="166" fontId="59" fillId="0" borderId="1" xfId="1" applyNumberFormat="1" applyFont="1" applyFill="1" applyBorder="1" applyAlignment="1">
      <alignment horizontal="right" vertical="center" wrapText="1"/>
    </xf>
    <xf numFmtId="166" fontId="60" fillId="0" borderId="1" xfId="7" applyNumberFormat="1" applyFont="1" applyFill="1" applyBorder="1" applyAlignment="1">
      <alignment vertical="center"/>
    </xf>
    <xf numFmtId="0" fontId="55" fillId="0" borderId="0" xfId="0" applyFont="1" applyAlignment="1">
      <alignment horizontal="center"/>
    </xf>
    <xf numFmtId="0" fontId="41" fillId="0" borderId="0" xfId="3" applyFont="1" applyAlignment="1">
      <alignment vertical="center"/>
    </xf>
    <xf numFmtId="0" fontId="48" fillId="0" borderId="0" xfId="0" applyFont="1" applyAlignment="1">
      <alignment vertical="center"/>
    </xf>
    <xf numFmtId="0" fontId="40" fillId="0" borderId="1" xfId="3" applyFont="1" applyBorder="1" applyAlignment="1">
      <alignment horizontal="center" vertical="center"/>
    </xf>
    <xf numFmtId="167" fontId="40" fillId="0" borderId="1" xfId="3" applyNumberFormat="1" applyFont="1" applyBorder="1" applyAlignment="1">
      <alignment horizontal="left" vertical="center" wrapText="1"/>
    </xf>
    <xf numFmtId="43" fontId="41" fillId="0" borderId="0" xfId="1" applyFont="1" applyFill="1" applyAlignment="1">
      <alignment vertical="center"/>
    </xf>
    <xf numFmtId="0" fontId="40" fillId="0" borderId="0" xfId="0" applyFont="1" applyAlignment="1">
      <alignment vertical="center"/>
    </xf>
    <xf numFmtId="169" fontId="41" fillId="0" borderId="0" xfId="3" applyNumberFormat="1" applyFont="1" applyAlignment="1">
      <alignment vertical="center"/>
    </xf>
    <xf numFmtId="166" fontId="41" fillId="0" borderId="0" xfId="3" applyNumberFormat="1" applyFont="1" applyAlignment="1">
      <alignment vertical="center"/>
    </xf>
    <xf numFmtId="167" fontId="41" fillId="0" borderId="0" xfId="3" applyNumberFormat="1" applyFont="1" applyAlignment="1">
      <alignment vertical="center"/>
    </xf>
    <xf numFmtId="166" fontId="41" fillId="0" borderId="0" xfId="1" applyNumberFormat="1" applyFont="1" applyFill="1" applyAlignment="1">
      <alignment vertical="center"/>
    </xf>
    <xf numFmtId="0" fontId="21" fillId="0" borderId="0" xfId="0" applyFont="1" applyAlignment="1">
      <alignment horizontal="left" vertical="center"/>
    </xf>
    <xf numFmtId="0" fontId="6" fillId="0" borderId="0" xfId="0" applyFont="1" applyAlignment="1">
      <alignment horizontal="center" vertical="center"/>
    </xf>
    <xf numFmtId="0" fontId="61" fillId="0" borderId="0" xfId="0" applyFont="1"/>
    <xf numFmtId="164" fontId="25" fillId="0" borderId="0" xfId="0" applyNumberFormat="1" applyFont="1"/>
    <xf numFmtId="167" fontId="38" fillId="3" borderId="1" xfId="9" applyNumberFormat="1" applyFont="1" applyFill="1" applyBorder="1" applyAlignment="1">
      <alignment horizontal="center" vertical="center" wrapText="1"/>
    </xf>
    <xf numFmtId="0" fontId="19" fillId="3" borderId="1" xfId="0" applyFont="1" applyFill="1" applyBorder="1" applyAlignment="1">
      <alignment vertical="center" wrapText="1"/>
    </xf>
    <xf numFmtId="0" fontId="3" fillId="0" borderId="1" xfId="0" quotePrefix="1" applyFont="1" applyBorder="1" applyAlignment="1">
      <alignment horizontal="center" vertical="center" wrapText="1"/>
    </xf>
    <xf numFmtId="0" fontId="3" fillId="0" borderId="1" xfId="0" quotePrefix="1" applyFont="1" applyBorder="1" applyAlignment="1">
      <alignment horizontal="center" vertical="center"/>
    </xf>
    <xf numFmtId="43" fontId="3" fillId="0" borderId="1" xfId="0" applyNumberFormat="1" applyFont="1" applyBorder="1" applyAlignment="1">
      <alignment horizontal="left" vertical="center" wrapText="1"/>
    </xf>
    <xf numFmtId="49" fontId="3" fillId="0" borderId="1" xfId="0" applyNumberFormat="1" applyFont="1" applyBorder="1" applyAlignment="1">
      <alignment horizontal="left" vertical="center" wrapText="1"/>
    </xf>
    <xf numFmtId="167" fontId="3" fillId="0" borderId="1" xfId="1" applyNumberFormat="1" applyFont="1" applyFill="1" applyBorder="1" applyAlignment="1">
      <alignment vertical="center"/>
    </xf>
    <xf numFmtId="0" fontId="50" fillId="0" borderId="1" xfId="0" quotePrefix="1" applyFont="1" applyBorder="1" applyAlignment="1">
      <alignment horizontal="center" vertical="center"/>
    </xf>
    <xf numFmtId="49" fontId="50" fillId="0" borderId="1" xfId="0" applyNumberFormat="1" applyFont="1" applyBorder="1" applyAlignment="1">
      <alignment horizontal="left" vertical="center" wrapText="1"/>
    </xf>
    <xf numFmtId="0" fontId="63" fillId="0" borderId="1" xfId="0" quotePrefix="1" applyFont="1" applyBorder="1" applyAlignment="1">
      <alignment horizontal="center" vertical="center"/>
    </xf>
    <xf numFmtId="0" fontId="63" fillId="0" borderId="1" xfId="0" applyFont="1" applyBorder="1" applyAlignment="1">
      <alignment horizontal="left" vertical="center" wrapText="1"/>
    </xf>
    <xf numFmtId="0" fontId="15" fillId="0" borderId="1" xfId="0" applyFont="1" applyBorder="1" applyAlignment="1">
      <alignment vertical="center" wrapText="1"/>
    </xf>
    <xf numFmtId="0" fontId="6" fillId="0" borderId="1" xfId="0" applyFont="1" applyBorder="1" applyAlignment="1">
      <alignment vertical="center"/>
    </xf>
    <xf numFmtId="43" fontId="3" fillId="0" borderId="13" xfId="0" applyNumberFormat="1" applyFont="1" applyBorder="1" applyAlignment="1">
      <alignment vertical="center" wrapText="1"/>
    </xf>
    <xf numFmtId="43" fontId="3" fillId="0" borderId="1" xfId="0" applyNumberFormat="1" applyFont="1" applyBorder="1" applyAlignment="1">
      <alignment vertical="center" wrapText="1"/>
    </xf>
    <xf numFmtId="0" fontId="6" fillId="0" borderId="1" xfId="0" applyFont="1" applyBorder="1" applyAlignment="1">
      <alignment horizontal="center" vertical="center"/>
    </xf>
    <xf numFmtId="0" fontId="3" fillId="0" borderId="1" xfId="0" applyFont="1" applyBorder="1" applyAlignment="1">
      <alignment horizontal="left" vertical="center" wrapText="1"/>
    </xf>
    <xf numFmtId="166" fontId="19" fillId="0" borderId="0" xfId="1" applyNumberFormat="1" applyFont="1" applyAlignment="1">
      <alignment vertical="center"/>
    </xf>
    <xf numFmtId="0" fontId="20" fillId="0" borderId="0" xfId="0" applyFont="1" applyAlignment="1">
      <alignment horizontal="center" vertical="center"/>
    </xf>
    <xf numFmtId="0" fontId="20" fillId="0" borderId="0" xfId="0" applyFont="1" applyAlignment="1">
      <alignment vertical="center"/>
    </xf>
    <xf numFmtId="0" fontId="2" fillId="0" borderId="5" xfId="0" applyFont="1" applyBorder="1" applyAlignment="1">
      <alignment vertical="center"/>
    </xf>
    <xf numFmtId="0" fontId="2" fillId="0" borderId="5" xfId="0" applyFont="1" applyBorder="1" applyAlignment="1">
      <alignment horizontal="center" vertical="center"/>
    </xf>
    <xf numFmtId="0" fontId="65" fillId="0" borderId="0" xfId="0" applyFont="1"/>
    <xf numFmtId="0" fontId="19" fillId="0" borderId="0" xfId="0" applyFont="1"/>
    <xf numFmtId="0" fontId="20" fillId="0" borderId="0" xfId="0" applyFont="1" applyAlignment="1">
      <alignment horizontal="right" vertical="center"/>
    </xf>
    <xf numFmtId="0" fontId="66" fillId="0" borderId="0" xfId="0" applyFont="1" applyAlignment="1">
      <alignment vertical="center"/>
    </xf>
    <xf numFmtId="0" fontId="51" fillId="0" borderId="0" xfId="0" applyFont="1" applyAlignment="1">
      <alignment vertical="center"/>
    </xf>
    <xf numFmtId="0" fontId="66" fillId="0" borderId="0" xfId="0" applyFont="1"/>
    <xf numFmtId="0" fontId="2" fillId="0" borderId="0" xfId="0" applyFont="1" applyAlignment="1">
      <alignment horizontal="center"/>
    </xf>
    <xf numFmtId="0" fontId="19" fillId="0" borderId="0" xfId="0" applyFont="1" applyAlignment="1">
      <alignment horizontal="center"/>
    </xf>
    <xf numFmtId="0" fontId="67" fillId="0" borderId="0" xfId="0" applyFont="1" applyAlignment="1">
      <alignment horizontal="center" vertical="center"/>
    </xf>
    <xf numFmtId="0" fontId="65" fillId="0" borderId="0" xfId="0" applyFont="1" applyAlignment="1">
      <alignment horizontal="center"/>
    </xf>
    <xf numFmtId="0" fontId="6" fillId="0" borderId="0" xfId="0" applyFont="1" applyAlignment="1">
      <alignment vertical="center"/>
    </xf>
    <xf numFmtId="43" fontId="3" fillId="3" borderId="1" xfId="0" applyNumberFormat="1" applyFont="1" applyFill="1" applyBorder="1" applyAlignment="1">
      <alignment horizontal="left" vertical="center" wrapText="1"/>
    </xf>
    <xf numFmtId="43" fontId="3" fillId="3" borderId="1" xfId="0" applyNumberFormat="1" applyFont="1" applyFill="1" applyBorder="1" applyAlignment="1">
      <alignment vertical="center" wrapText="1"/>
    </xf>
    <xf numFmtId="0" fontId="62" fillId="0" borderId="0" xfId="0" applyFont="1" applyAlignment="1">
      <alignment vertical="center"/>
    </xf>
    <xf numFmtId="49" fontId="3" fillId="0" borderId="1" xfId="0" applyNumberFormat="1" applyFont="1" applyBorder="1" applyAlignment="1">
      <alignment vertical="center" wrapText="1"/>
    </xf>
    <xf numFmtId="49" fontId="6" fillId="0" borderId="1" xfId="0" applyNumberFormat="1" applyFont="1" applyBorder="1" applyAlignment="1">
      <alignment vertical="center"/>
    </xf>
    <xf numFmtId="0" fontId="6" fillId="0" borderId="1" xfId="0" quotePrefix="1" applyFont="1" applyBorder="1" applyAlignment="1">
      <alignment horizontal="center" vertical="center"/>
    </xf>
    <xf numFmtId="3" fontId="6" fillId="0" borderId="0" xfId="0" applyNumberFormat="1" applyFont="1" applyAlignment="1">
      <alignment vertical="center"/>
    </xf>
    <xf numFmtId="43" fontId="6" fillId="0" borderId="0" xfId="1" applyFont="1" applyFill="1" applyBorder="1" applyAlignment="1">
      <alignment vertical="center"/>
    </xf>
    <xf numFmtId="167" fontId="6" fillId="0" borderId="0" xfId="1" applyNumberFormat="1" applyFont="1" applyFill="1" applyAlignment="1">
      <alignment vertical="center"/>
    </xf>
    <xf numFmtId="49" fontId="6" fillId="0" borderId="1" xfId="0" applyNumberFormat="1" applyFont="1" applyBorder="1" applyAlignment="1">
      <alignment vertical="center" wrapText="1"/>
    </xf>
    <xf numFmtId="0" fontId="3" fillId="0" borderId="1" xfId="0" applyFont="1" applyBorder="1" applyAlignment="1">
      <alignment horizontal="center" vertical="center"/>
    </xf>
    <xf numFmtId="0" fontId="6" fillId="0" borderId="0" xfId="0" applyFont="1"/>
    <xf numFmtId="0" fontId="7" fillId="0" borderId="1" xfId="0" quotePrefix="1" applyFont="1" applyBorder="1" applyAlignment="1">
      <alignment horizontal="center" vertical="center"/>
    </xf>
    <xf numFmtId="0" fontId="3" fillId="0" borderId="1" xfId="0" applyFont="1" applyBorder="1" applyAlignment="1">
      <alignment vertical="center"/>
    </xf>
    <xf numFmtId="49" fontId="6" fillId="0" borderId="1" xfId="0" applyNumberFormat="1" applyFont="1" applyBorder="1" applyAlignment="1">
      <alignment horizontal="left" vertical="center" wrapText="1"/>
    </xf>
    <xf numFmtId="0" fontId="3" fillId="0" borderId="1" xfId="0" applyFont="1" applyBorder="1" applyAlignment="1">
      <alignment horizontal="left" vertical="center"/>
    </xf>
    <xf numFmtId="49" fontId="6" fillId="0" borderId="1" xfId="0" applyNumberFormat="1" applyFont="1" applyBorder="1" applyAlignment="1">
      <alignment horizontal="center" vertical="center"/>
    </xf>
    <xf numFmtId="0" fontId="69" fillId="0" borderId="0" xfId="0" applyFont="1" applyAlignment="1">
      <alignment vertical="center"/>
    </xf>
    <xf numFmtId="3" fontId="3" fillId="0" borderId="0" xfId="0" applyNumberFormat="1" applyFont="1" applyAlignment="1">
      <alignment vertical="center"/>
    </xf>
    <xf numFmtId="167" fontId="3" fillId="0" borderId="0" xfId="1" applyNumberFormat="1" applyFont="1" applyFill="1" applyAlignment="1">
      <alignment vertical="center"/>
    </xf>
    <xf numFmtId="43" fontId="3" fillId="0" borderId="0" xfId="1" applyFont="1" applyFill="1" applyBorder="1" applyAlignment="1">
      <alignment vertical="center"/>
    </xf>
    <xf numFmtId="43" fontId="7" fillId="0" borderId="0" xfId="1" applyFont="1" applyFill="1" applyBorder="1" applyAlignment="1">
      <alignment vertical="center"/>
    </xf>
    <xf numFmtId="167" fontId="7" fillId="0" borderId="0" xfId="1" applyNumberFormat="1" applyFont="1" applyFill="1" applyAlignment="1">
      <alignment vertical="center"/>
    </xf>
    <xf numFmtId="43" fontId="10" fillId="0" borderId="0" xfId="1" applyFont="1" applyFill="1" applyBorder="1" applyAlignment="1">
      <alignment vertical="center"/>
    </xf>
    <xf numFmtId="167" fontId="10" fillId="0" borderId="0" xfId="1" applyNumberFormat="1" applyFont="1" applyFill="1" applyAlignment="1">
      <alignment vertical="center"/>
    </xf>
    <xf numFmtId="0" fontId="3" fillId="0" borderId="9" xfId="0" applyFont="1" applyBorder="1" applyAlignment="1">
      <alignment horizontal="center" vertical="center"/>
    </xf>
    <xf numFmtId="49" fontId="3" fillId="0" borderId="9" xfId="0" applyNumberFormat="1" applyFont="1" applyBorder="1" applyAlignment="1">
      <alignment vertical="center"/>
    </xf>
    <xf numFmtId="0" fontId="3" fillId="0" borderId="0" xfId="0" applyFont="1" applyAlignment="1">
      <alignment horizontal="center" vertical="center"/>
    </xf>
    <xf numFmtId="49" fontId="3" fillId="0" borderId="0" xfId="0" applyNumberFormat="1" applyFont="1" applyAlignment="1">
      <alignment vertical="center"/>
    </xf>
    <xf numFmtId="3" fontId="3" fillId="0" borderId="0" xfId="0" applyNumberFormat="1" applyFont="1" applyAlignment="1">
      <alignment horizontal="center" vertical="center"/>
    </xf>
    <xf numFmtId="0" fontId="6" fillId="0" borderId="0" xfId="0" applyFont="1" applyAlignment="1">
      <alignment horizontal="left" vertical="center" wrapText="1"/>
    </xf>
    <xf numFmtId="164" fontId="65" fillId="0" borderId="0" xfId="8" applyFont="1"/>
    <xf numFmtId="0" fontId="52" fillId="0" borderId="1" xfId="6" applyFont="1" applyBorder="1" applyAlignment="1">
      <alignment horizontal="center" vertical="center" wrapText="1"/>
    </xf>
    <xf numFmtId="166" fontId="52" fillId="0" borderId="1" xfId="1" applyNumberFormat="1" applyFont="1" applyFill="1" applyBorder="1" applyAlignment="1">
      <alignment horizontal="right" vertical="center" wrapText="1"/>
    </xf>
    <xf numFmtId="169" fontId="53" fillId="0" borderId="0" xfId="0" applyNumberFormat="1" applyFont="1" applyAlignment="1">
      <alignment vertical="center"/>
    </xf>
    <xf numFmtId="166" fontId="2" fillId="0" borderId="5" xfId="7" applyNumberFormat="1" applyFont="1" applyFill="1" applyBorder="1" applyAlignment="1">
      <alignment vertical="center"/>
    </xf>
    <xf numFmtId="166" fontId="68" fillId="0" borderId="7" xfId="1" applyNumberFormat="1" applyFont="1" applyFill="1" applyBorder="1" applyAlignment="1">
      <alignment vertical="center"/>
    </xf>
    <xf numFmtId="0" fontId="19" fillId="0" borderId="5" xfId="0" applyFont="1" applyBorder="1" applyAlignment="1">
      <alignment vertical="center"/>
    </xf>
    <xf numFmtId="166" fontId="19" fillId="0" borderId="5" xfId="7" applyNumberFormat="1" applyFont="1" applyFill="1" applyBorder="1" applyAlignment="1">
      <alignment vertical="center"/>
    </xf>
    <xf numFmtId="166" fontId="64" fillId="0" borderId="7" xfId="1" applyNumberFormat="1" applyFont="1" applyFill="1" applyBorder="1" applyAlignment="1">
      <alignment vertical="center"/>
    </xf>
    <xf numFmtId="0" fontId="3" fillId="0" borderId="6" xfId="0" applyFont="1" applyBorder="1" applyAlignment="1">
      <alignment vertical="center"/>
    </xf>
    <xf numFmtId="0" fontId="3" fillId="0" borderId="6" xfId="0" applyFont="1" applyBorder="1" applyAlignment="1">
      <alignment vertical="center" wrapText="1"/>
    </xf>
    <xf numFmtId="166" fontId="3" fillId="0" borderId="6" xfId="7" applyNumberFormat="1" applyFont="1" applyFill="1" applyBorder="1" applyAlignment="1">
      <alignment vertical="center"/>
    </xf>
    <xf numFmtId="166" fontId="64" fillId="0" borderId="6" xfId="1" applyNumberFormat="1" applyFont="1" applyFill="1" applyBorder="1" applyAlignment="1">
      <alignment vertical="center"/>
    </xf>
    <xf numFmtId="0" fontId="6" fillId="0" borderId="1" xfId="0" quotePrefix="1" applyFont="1" applyBorder="1" applyAlignment="1">
      <alignment horizontal="center" vertical="center" wrapText="1"/>
    </xf>
    <xf numFmtId="43" fontId="50" fillId="0" borderId="1" xfId="0" quotePrefix="1" applyNumberFormat="1" applyFont="1" applyBorder="1" applyAlignment="1">
      <alignment horizontal="left" vertical="center" wrapText="1"/>
    </xf>
    <xf numFmtId="0" fontId="22" fillId="0" borderId="0" xfId="0" applyFont="1" applyAlignment="1">
      <alignment horizontal="right" vertical="center"/>
    </xf>
    <xf numFmtId="0" fontId="3" fillId="0" borderId="0" xfId="0" applyFont="1" applyAlignment="1">
      <alignment horizontal="right" vertical="center"/>
    </xf>
    <xf numFmtId="172" fontId="3" fillId="0" borderId="0" xfId="0" applyNumberFormat="1" applyFont="1" applyAlignment="1">
      <alignment vertical="center"/>
    </xf>
    <xf numFmtId="172" fontId="3" fillId="0" borderId="1" xfId="1" applyNumberFormat="1" applyFont="1" applyFill="1" applyBorder="1" applyAlignment="1">
      <alignment vertical="center"/>
    </xf>
    <xf numFmtId="172" fontId="3" fillId="0" borderId="9" xfId="0" applyNumberFormat="1" applyFont="1" applyBorder="1" applyAlignment="1">
      <alignment vertical="center"/>
    </xf>
    <xf numFmtId="167" fontId="19" fillId="0" borderId="0" xfId="1" applyNumberFormat="1" applyFont="1" applyFill="1" applyAlignment="1">
      <alignment vertical="center"/>
    </xf>
    <xf numFmtId="164" fontId="3" fillId="0" borderId="0" xfId="8" applyFont="1" applyAlignment="1">
      <alignment vertical="center"/>
    </xf>
    <xf numFmtId="0" fontId="3" fillId="3" borderId="0" xfId="0" applyFont="1" applyFill="1" applyAlignment="1">
      <alignment vertical="center"/>
    </xf>
    <xf numFmtId="167"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167" fontId="3" fillId="0" borderId="0" xfId="0" applyNumberFormat="1" applyFont="1" applyAlignment="1">
      <alignment vertical="center"/>
    </xf>
    <xf numFmtId="41" fontId="3" fillId="3" borderId="0" xfId="0" applyNumberFormat="1" applyFont="1" applyFill="1" applyAlignment="1">
      <alignment vertical="center"/>
    </xf>
    <xf numFmtId="3" fontId="6" fillId="0" borderId="1" xfId="0" quotePrefix="1" applyNumberFormat="1" applyFont="1" applyBorder="1" applyAlignment="1">
      <alignment horizontal="center" vertical="center" wrapText="1"/>
    </xf>
    <xf numFmtId="167" fontId="6" fillId="0" borderId="0" xfId="0" applyNumberFormat="1" applyFont="1" applyAlignment="1">
      <alignment vertical="center"/>
    </xf>
    <xf numFmtId="172" fontId="6" fillId="0" borderId="1" xfId="1" applyNumberFormat="1" applyFont="1" applyFill="1" applyBorder="1" applyAlignment="1">
      <alignment horizontal="right" vertical="center" wrapText="1"/>
    </xf>
    <xf numFmtId="174" fontId="3" fillId="0" borderId="0" xfId="0" applyNumberFormat="1" applyFont="1" applyAlignment="1">
      <alignment vertical="center"/>
    </xf>
    <xf numFmtId="166" fontId="6" fillId="0" borderId="1" xfId="1" applyNumberFormat="1" applyFont="1" applyFill="1" applyBorder="1" applyAlignment="1">
      <alignment horizontal="center" vertical="center" wrapText="1"/>
    </xf>
    <xf numFmtId="43" fontId="3" fillId="0" borderId="0" xfId="1" applyFont="1" applyFill="1" applyAlignment="1">
      <alignment vertical="center"/>
    </xf>
    <xf numFmtId="167" fontId="63" fillId="0" borderId="0" xfId="1" applyNumberFormat="1" applyFont="1" applyFill="1" applyAlignment="1">
      <alignment vertical="center"/>
    </xf>
    <xf numFmtId="0" fontId="63" fillId="0" borderId="0" xfId="0" applyFont="1" applyAlignment="1">
      <alignment vertical="center"/>
    </xf>
    <xf numFmtId="0" fontId="63" fillId="3" borderId="0" xfId="0" applyFont="1" applyFill="1" applyAlignment="1">
      <alignment vertical="center"/>
    </xf>
    <xf numFmtId="169" fontId="3" fillId="0" borderId="0" xfId="0" applyNumberFormat="1" applyFont="1" applyAlignment="1">
      <alignment vertical="center"/>
    </xf>
    <xf numFmtId="172" fontId="6" fillId="0" borderId="1" xfId="1" applyNumberFormat="1" applyFont="1" applyFill="1" applyBorder="1" applyAlignment="1">
      <alignment vertical="center"/>
    </xf>
    <xf numFmtId="172" fontId="6" fillId="0" borderId="0" xfId="0" applyNumberFormat="1" applyFont="1" applyAlignment="1">
      <alignment vertical="center"/>
    </xf>
    <xf numFmtId="169" fontId="6" fillId="0" borderId="0" xfId="0" applyNumberFormat="1" applyFont="1" applyAlignment="1">
      <alignment vertical="center"/>
    </xf>
    <xf numFmtId="169" fontId="6" fillId="3" borderId="0" xfId="0" applyNumberFormat="1" applyFont="1" applyFill="1" applyAlignment="1">
      <alignment vertical="center"/>
    </xf>
    <xf numFmtId="0" fontId="6" fillId="3" borderId="0" xfId="0" applyFont="1" applyFill="1" applyAlignment="1">
      <alignment vertical="center"/>
    </xf>
    <xf numFmtId="164" fontId="6" fillId="0" borderId="0" xfId="8" applyFont="1" applyFill="1" applyAlignment="1">
      <alignment vertical="center"/>
    </xf>
    <xf numFmtId="167" fontId="3" fillId="0" borderId="14" xfId="1" applyNumberFormat="1" applyFont="1" applyFill="1" applyBorder="1" applyAlignment="1">
      <alignment vertical="center"/>
    </xf>
    <xf numFmtId="167" fontId="3" fillId="0" borderId="13" xfId="1" applyNumberFormat="1" applyFont="1" applyFill="1" applyBorder="1" applyAlignment="1">
      <alignment vertical="center"/>
    </xf>
    <xf numFmtId="175" fontId="3" fillId="0" borderId="0" xfId="0" applyNumberFormat="1" applyFont="1" applyAlignment="1">
      <alignment vertical="center"/>
    </xf>
    <xf numFmtId="169" fontId="49" fillId="3" borderId="0" xfId="0" applyNumberFormat="1" applyFont="1" applyFill="1" applyAlignment="1">
      <alignment vertical="center"/>
    </xf>
    <xf numFmtId="0" fontId="71" fillId="3" borderId="0" xfId="0" applyFont="1" applyFill="1"/>
    <xf numFmtId="0" fontId="71" fillId="0" borderId="0" xfId="0" applyFont="1"/>
    <xf numFmtId="169" fontId="49" fillId="0" borderId="0" xfId="0" applyNumberFormat="1" applyFont="1" applyAlignment="1">
      <alignment vertical="center"/>
    </xf>
    <xf numFmtId="167" fontId="72" fillId="0" borderId="14" xfId="1" applyNumberFormat="1" applyFont="1" applyFill="1" applyBorder="1" applyAlignment="1">
      <alignment vertical="center"/>
    </xf>
    <xf numFmtId="167" fontId="72" fillId="0" borderId="13" xfId="1" applyNumberFormat="1" applyFont="1" applyFill="1" applyBorder="1" applyAlignment="1">
      <alignment vertical="center"/>
    </xf>
    <xf numFmtId="0" fontId="73" fillId="0" borderId="0" xfId="0" applyFont="1"/>
    <xf numFmtId="169" fontId="72" fillId="0" borderId="0" xfId="0" applyNumberFormat="1" applyFont="1" applyAlignment="1">
      <alignment vertical="center"/>
    </xf>
    <xf numFmtId="169" fontId="72" fillId="3" borderId="0" xfId="0" applyNumberFormat="1" applyFont="1" applyFill="1" applyAlignment="1">
      <alignment vertical="center"/>
    </xf>
    <xf numFmtId="0" fontId="73" fillId="3" borderId="0" xfId="0" applyFont="1" applyFill="1"/>
    <xf numFmtId="167" fontId="50" fillId="0" borderId="14" xfId="1" applyNumberFormat="1" applyFont="1" applyFill="1" applyBorder="1" applyAlignment="1">
      <alignment vertical="center"/>
    </xf>
    <xf numFmtId="167" fontId="50" fillId="0" borderId="13" xfId="1" applyNumberFormat="1" applyFont="1" applyFill="1" applyBorder="1" applyAlignment="1">
      <alignment vertical="center"/>
    </xf>
    <xf numFmtId="0" fontId="74" fillId="0" borderId="0" xfId="0" applyFont="1"/>
    <xf numFmtId="0" fontId="74" fillId="3" borderId="0" xfId="0" applyFont="1" applyFill="1"/>
    <xf numFmtId="167" fontId="50" fillId="0" borderId="0" xfId="1" applyNumberFormat="1" applyFont="1" applyFill="1" applyBorder="1" applyAlignment="1">
      <alignment vertical="center"/>
    </xf>
    <xf numFmtId="167" fontId="63" fillId="0" borderId="15" xfId="1" applyNumberFormat="1" applyFont="1" applyFill="1" applyBorder="1" applyAlignment="1">
      <alignment vertical="center"/>
    </xf>
    <xf numFmtId="167" fontId="63" fillId="0" borderId="16" xfId="1" applyNumberFormat="1" applyFont="1" applyFill="1" applyBorder="1" applyAlignment="1">
      <alignment vertical="center"/>
    </xf>
    <xf numFmtId="0" fontId="51" fillId="3" borderId="0" xfId="0" applyFont="1" applyFill="1"/>
    <xf numFmtId="167" fontId="3" fillId="0" borderId="15" xfId="1" applyNumberFormat="1" applyFont="1" applyFill="1" applyBorder="1" applyAlignment="1">
      <alignment vertical="center"/>
    </xf>
    <xf numFmtId="167" fontId="3" fillId="0" borderId="16" xfId="1" applyNumberFormat="1" applyFont="1" applyFill="1" applyBorder="1" applyAlignment="1">
      <alignment vertical="center"/>
    </xf>
    <xf numFmtId="167" fontId="3" fillId="0" borderId="0" xfId="1" applyNumberFormat="1" applyFont="1" applyFill="1" applyBorder="1" applyAlignment="1">
      <alignment vertical="center"/>
    </xf>
    <xf numFmtId="169" fontId="75" fillId="3" borderId="0" xfId="0" applyNumberFormat="1" applyFont="1" applyFill="1" applyAlignment="1">
      <alignment vertical="center"/>
    </xf>
    <xf numFmtId="0" fontId="1" fillId="3" borderId="0" xfId="0" applyFont="1" applyFill="1"/>
    <xf numFmtId="0" fontId="76" fillId="0" borderId="0" xfId="0" applyFont="1"/>
    <xf numFmtId="0" fontId="76" fillId="3" borderId="0" xfId="0" applyFont="1" applyFill="1"/>
    <xf numFmtId="169" fontId="77" fillId="3" borderId="0" xfId="0" applyNumberFormat="1" applyFont="1" applyFill="1" applyAlignment="1">
      <alignment vertical="center"/>
    </xf>
    <xf numFmtId="0" fontId="78" fillId="3" borderId="0" xfId="0" applyFont="1" applyFill="1"/>
    <xf numFmtId="169" fontId="3" fillId="3" borderId="0" xfId="0" applyNumberFormat="1" applyFont="1" applyFill="1" applyAlignment="1">
      <alignment vertical="center"/>
    </xf>
    <xf numFmtId="169" fontId="79" fillId="3" borderId="0" xfId="0" applyNumberFormat="1" applyFont="1" applyFill="1" applyAlignment="1">
      <alignment vertical="center"/>
    </xf>
    <xf numFmtId="0" fontId="80" fillId="3" borderId="0" xfId="0" applyFont="1" applyFill="1"/>
    <xf numFmtId="169" fontId="49" fillId="4" borderId="0" xfId="0" applyNumberFormat="1" applyFont="1" applyFill="1" applyAlignment="1">
      <alignment vertical="center"/>
    </xf>
    <xf numFmtId="0" fontId="3" fillId="4" borderId="0" xfId="0" applyFont="1" applyFill="1" applyAlignment="1">
      <alignment vertical="center"/>
    </xf>
    <xf numFmtId="0" fontId="19" fillId="0" borderId="0" xfId="0" applyFont="1" applyAlignment="1">
      <alignment vertical="center" wrapText="1"/>
    </xf>
    <xf numFmtId="169" fontId="70" fillId="0" borderId="0" xfId="0" applyNumberFormat="1" applyFont="1" applyAlignment="1">
      <alignment vertical="center"/>
    </xf>
    <xf numFmtId="169" fontId="70" fillId="3" borderId="0" xfId="0" applyNumberFormat="1" applyFont="1" applyFill="1" applyAlignment="1">
      <alignment vertical="center"/>
    </xf>
    <xf numFmtId="0" fontId="19" fillId="3" borderId="0" xfId="0" applyFont="1" applyFill="1" applyAlignment="1">
      <alignment vertical="center" wrapText="1"/>
    </xf>
    <xf numFmtId="0" fontId="20" fillId="3" borderId="9" xfId="0" applyFont="1" applyFill="1" applyBorder="1" applyAlignment="1">
      <alignment horizontal="left" vertical="center" wrapText="1"/>
    </xf>
    <xf numFmtId="167" fontId="20" fillId="3" borderId="9" xfId="0" applyNumberFormat="1" applyFont="1" applyFill="1" applyBorder="1" applyAlignment="1">
      <alignment horizontal="left" vertical="center" wrapText="1"/>
    </xf>
    <xf numFmtId="167" fontId="19" fillId="3" borderId="0" xfId="1" applyNumberFormat="1" applyFont="1" applyFill="1" applyBorder="1" applyAlignment="1">
      <alignment vertical="center"/>
    </xf>
    <xf numFmtId="167" fontId="19" fillId="3" borderId="0" xfId="0" applyNumberFormat="1" applyFont="1" applyFill="1" applyAlignment="1">
      <alignment vertical="center"/>
    </xf>
    <xf numFmtId="166" fontId="19" fillId="3" borderId="0" xfId="0" applyNumberFormat="1" applyFont="1" applyFill="1" applyAlignment="1">
      <alignment vertical="center"/>
    </xf>
    <xf numFmtId="167" fontId="19" fillId="3" borderId="0" xfId="1" applyNumberFormat="1" applyFont="1" applyFill="1" applyAlignment="1">
      <alignment vertical="center"/>
    </xf>
    <xf numFmtId="166" fontId="19" fillId="3" borderId="0" xfId="1" applyNumberFormat="1" applyFont="1" applyFill="1" applyAlignment="1">
      <alignment vertical="center"/>
    </xf>
    <xf numFmtId="0" fontId="22" fillId="0" borderId="0" xfId="0" applyFont="1" applyAlignment="1">
      <alignment horizontal="center" vertical="center"/>
    </xf>
    <xf numFmtId="49" fontId="22" fillId="0" borderId="0" xfId="0" applyNumberFormat="1" applyFont="1" applyAlignment="1">
      <alignment vertical="center"/>
    </xf>
    <xf numFmtId="3" fontId="22" fillId="0" borderId="0" xfId="0" applyNumberFormat="1" applyFont="1" applyAlignment="1">
      <alignment vertical="center"/>
    </xf>
    <xf numFmtId="3" fontId="22" fillId="0" borderId="0" xfId="0" applyNumberFormat="1" applyFont="1" applyAlignment="1">
      <alignment horizontal="center" vertical="center"/>
    </xf>
    <xf numFmtId="0" fontId="55" fillId="3" borderId="0" xfId="11" applyFont="1" applyFill="1" applyAlignment="1">
      <alignment horizontal="center" vertical="center"/>
    </xf>
    <xf numFmtId="0" fontId="55" fillId="3" borderId="0" xfId="11" applyFont="1" applyFill="1" applyAlignment="1">
      <alignment vertical="center"/>
    </xf>
    <xf numFmtId="167" fontId="55" fillId="3" borderId="0" xfId="10" applyNumberFormat="1" applyFont="1" applyFill="1" applyBorder="1" applyAlignment="1">
      <alignment vertical="center"/>
    </xf>
    <xf numFmtId="0" fontId="81" fillId="3" borderId="0" xfId="11" applyFont="1" applyFill="1" applyAlignment="1">
      <alignment vertical="center"/>
    </xf>
    <xf numFmtId="167" fontId="81" fillId="3" borderId="0" xfId="10" applyNumberFormat="1" applyFont="1" applyFill="1" applyBorder="1" applyAlignment="1">
      <alignment vertical="center"/>
    </xf>
    <xf numFmtId="167" fontId="55" fillId="3" borderId="0" xfId="11" applyNumberFormat="1" applyFont="1" applyFill="1" applyAlignment="1">
      <alignment vertical="center"/>
    </xf>
    <xf numFmtId="0" fontId="55" fillId="3" borderId="3" xfId="11" applyFont="1" applyFill="1" applyBorder="1" applyAlignment="1">
      <alignment horizontal="center" vertical="center"/>
    </xf>
    <xf numFmtId="3" fontId="55" fillId="3" borderId="3" xfId="11" applyNumberFormat="1" applyFont="1" applyFill="1" applyBorder="1" applyAlignment="1">
      <alignment horizontal="center" vertical="center" wrapText="1"/>
    </xf>
    <xf numFmtId="0" fontId="55" fillId="3" borderId="10" xfId="10" applyNumberFormat="1" applyFont="1" applyFill="1" applyBorder="1" applyAlignment="1">
      <alignment horizontal="center" vertical="center"/>
    </xf>
    <xf numFmtId="167" fontId="55" fillId="3" borderId="1" xfId="10" applyNumberFormat="1" applyFont="1" applyFill="1" applyBorder="1" applyAlignment="1">
      <alignment horizontal="center" vertical="center"/>
    </xf>
    <xf numFmtId="167" fontId="55" fillId="3" borderId="3" xfId="10" applyNumberFormat="1" applyFont="1" applyFill="1" applyBorder="1" applyAlignment="1">
      <alignment horizontal="center" vertical="center"/>
    </xf>
    <xf numFmtId="0" fontId="55" fillId="3" borderId="17" xfId="11" applyFont="1" applyFill="1" applyBorder="1" applyAlignment="1">
      <alignment horizontal="center" vertical="center"/>
    </xf>
    <xf numFmtId="3" fontId="55" fillId="3" borderId="17" xfId="11" applyNumberFormat="1" applyFont="1" applyFill="1" applyBorder="1" applyAlignment="1">
      <alignment horizontal="center" vertical="center" wrapText="1"/>
    </xf>
    <xf numFmtId="167" fontId="55" fillId="3" borderId="17" xfId="10" applyNumberFormat="1" applyFont="1" applyFill="1" applyBorder="1" applyAlignment="1">
      <alignment horizontal="center" vertical="center"/>
    </xf>
    <xf numFmtId="0" fontId="55" fillId="5" borderId="5" xfId="11" applyFont="1" applyFill="1" applyBorder="1" applyAlignment="1">
      <alignment horizontal="center" vertical="center"/>
    </xf>
    <xf numFmtId="167" fontId="55" fillId="5" borderId="5" xfId="10" applyNumberFormat="1" applyFont="1" applyFill="1" applyBorder="1" applyAlignment="1">
      <alignment horizontal="center" vertical="center"/>
    </xf>
    <xf numFmtId="167" fontId="81" fillId="5" borderId="0" xfId="11" applyNumberFormat="1" applyFont="1" applyFill="1" applyAlignment="1">
      <alignment vertical="center"/>
    </xf>
    <xf numFmtId="0" fontId="81" fillId="5" borderId="0" xfId="11" applyFont="1" applyFill="1" applyAlignment="1">
      <alignment vertical="center"/>
    </xf>
    <xf numFmtId="0" fontId="55" fillId="3" borderId="5" xfId="11" applyFont="1" applyFill="1" applyBorder="1" applyAlignment="1">
      <alignment horizontal="center" vertical="center"/>
    </xf>
    <xf numFmtId="0" fontId="55" fillId="3" borderId="5" xfId="11" applyFont="1" applyFill="1" applyBorder="1" applyAlignment="1">
      <alignment vertical="center" wrapText="1"/>
    </xf>
    <xf numFmtId="167" fontId="55" fillId="3" borderId="5" xfId="10" applyNumberFormat="1" applyFont="1" applyFill="1" applyBorder="1" applyAlignment="1">
      <alignment horizontal="center" vertical="center"/>
    </xf>
    <xf numFmtId="167" fontId="81" fillId="3" borderId="0" xfId="11" applyNumberFormat="1" applyFont="1" applyFill="1" applyAlignment="1">
      <alignment vertical="center"/>
    </xf>
    <xf numFmtId="167" fontId="55" fillId="3" borderId="5" xfId="11" applyNumberFormat="1" applyFont="1" applyFill="1" applyBorder="1" applyAlignment="1">
      <alignment horizontal="center" vertical="center"/>
    </xf>
    <xf numFmtId="0" fontId="81" fillId="3" borderId="5" xfId="11" applyFont="1" applyFill="1" applyBorder="1" applyAlignment="1">
      <alignment horizontal="center" vertical="center"/>
    </xf>
    <xf numFmtId="0" fontId="81" fillId="3" borderId="5" xfId="11" applyFont="1" applyFill="1" applyBorder="1" applyAlignment="1">
      <alignment vertical="center" wrapText="1"/>
    </xf>
    <xf numFmtId="167" fontId="81" fillId="3" borderId="5" xfId="10" applyNumberFormat="1" applyFont="1" applyFill="1" applyBorder="1" applyAlignment="1">
      <alignment horizontal="center" vertical="center"/>
    </xf>
    <xf numFmtId="3" fontId="82" fillId="0" borderId="18" xfId="11" applyNumberFormat="1" applyFont="1" applyBorder="1" applyAlignment="1">
      <alignment horizontal="right" vertical="center"/>
    </xf>
    <xf numFmtId="0" fontId="55" fillId="5" borderId="5" xfId="11" applyFont="1" applyFill="1" applyBorder="1" applyAlignment="1">
      <alignment horizontal="left" vertical="center" wrapText="1"/>
    </xf>
    <xf numFmtId="0" fontId="55" fillId="5" borderId="0" xfId="11" applyFont="1" applyFill="1" applyAlignment="1">
      <alignment vertical="center"/>
    </xf>
    <xf numFmtId="167" fontId="81" fillId="3" borderId="5" xfId="10" applyNumberFormat="1" applyFont="1" applyFill="1" applyBorder="1" applyAlignment="1">
      <alignment horizontal="center" vertical="center" wrapText="1"/>
    </xf>
    <xf numFmtId="0" fontId="81" fillId="3" borderId="5" xfId="10" applyNumberFormat="1" applyFont="1" applyFill="1" applyBorder="1" applyAlignment="1">
      <alignment vertical="center" wrapText="1"/>
    </xf>
    <xf numFmtId="0" fontId="81" fillId="3" borderId="5" xfId="11" quotePrefix="1" applyFont="1" applyFill="1" applyBorder="1" applyAlignment="1">
      <alignment wrapText="1"/>
    </xf>
    <xf numFmtId="167" fontId="55" fillId="3" borderId="5" xfId="10" applyNumberFormat="1" applyFont="1" applyFill="1" applyBorder="1" applyAlignment="1">
      <alignment horizontal="center" vertical="center" wrapText="1"/>
    </xf>
    <xf numFmtId="176" fontId="15" fillId="3" borderId="5" xfId="10" applyNumberFormat="1" applyFont="1" applyFill="1" applyBorder="1"/>
    <xf numFmtId="167" fontId="81" fillId="3" borderId="5" xfId="10" applyNumberFormat="1" applyFont="1" applyFill="1" applyBorder="1"/>
    <xf numFmtId="167" fontId="55" fillId="3" borderId="5" xfId="11" applyNumberFormat="1" applyFont="1" applyFill="1" applyBorder="1"/>
    <xf numFmtId="167" fontId="55" fillId="5" borderId="5" xfId="10" applyNumberFormat="1" applyFont="1" applyFill="1" applyBorder="1" applyAlignment="1">
      <alignment vertical="center" wrapText="1"/>
    </xf>
    <xf numFmtId="167" fontId="55" fillId="5" borderId="5" xfId="10" applyNumberFormat="1" applyFont="1" applyFill="1" applyBorder="1" applyAlignment="1">
      <alignment horizontal="center" vertical="center" wrapText="1"/>
    </xf>
    <xf numFmtId="167" fontId="55" fillId="5" borderId="0" xfId="10" applyNumberFormat="1" applyFont="1" applyFill="1" applyBorder="1" applyAlignment="1">
      <alignment vertical="center"/>
    </xf>
    <xf numFmtId="167" fontId="15" fillId="3" borderId="5" xfId="10" applyNumberFormat="1" applyFont="1" applyFill="1" applyBorder="1"/>
    <xf numFmtId="0" fontId="81" fillId="3" borderId="5" xfId="11" quotePrefix="1" applyFont="1" applyFill="1" applyBorder="1" applyAlignment="1">
      <alignment horizontal="center" vertical="center"/>
    </xf>
    <xf numFmtId="167" fontId="55" fillId="3" borderId="5" xfId="10" applyNumberFormat="1" applyFont="1" applyFill="1" applyBorder="1" applyAlignment="1">
      <alignment vertical="center" wrapText="1"/>
    </xf>
    <xf numFmtId="177" fontId="15" fillId="3" borderId="5" xfId="10" applyNumberFormat="1" applyFont="1" applyFill="1" applyBorder="1" applyAlignment="1">
      <alignment vertical="center"/>
    </xf>
    <xf numFmtId="167" fontId="81" fillId="3" borderId="5" xfId="10" applyNumberFormat="1" applyFont="1" applyFill="1" applyBorder="1" applyAlignment="1">
      <alignment vertical="center" wrapText="1"/>
    </xf>
    <xf numFmtId="167" fontId="81" fillId="3" borderId="5" xfId="10" applyNumberFormat="1" applyFont="1" applyFill="1" applyBorder="1" applyAlignment="1">
      <alignment vertical="center"/>
    </xf>
    <xf numFmtId="167" fontId="55" fillId="3" borderId="5" xfId="10" applyNumberFormat="1" applyFont="1" applyFill="1" applyBorder="1" applyAlignment="1">
      <alignment vertical="center"/>
    </xf>
    <xf numFmtId="0" fontId="81" fillId="3" borderId="5" xfId="11" applyFont="1" applyFill="1" applyBorder="1" applyAlignment="1">
      <alignment horizontal="left" vertical="center" wrapText="1"/>
    </xf>
    <xf numFmtId="0" fontId="55" fillId="3" borderId="5" xfId="11" applyFont="1" applyFill="1" applyBorder="1" applyAlignment="1">
      <alignment horizontal="center" vertical="center" wrapText="1"/>
    </xf>
    <xf numFmtId="0" fontId="83" fillId="3" borderId="5" xfId="11" applyFont="1" applyFill="1" applyBorder="1" applyAlignment="1">
      <alignment vertical="center"/>
    </xf>
    <xf numFmtId="167" fontId="54" fillId="3" borderId="5" xfId="10" applyNumberFormat="1" applyFont="1" applyFill="1" applyBorder="1" applyAlignment="1">
      <alignment vertical="center"/>
    </xf>
    <xf numFmtId="0" fontId="54" fillId="3" borderId="5" xfId="11" applyFont="1" applyFill="1" applyBorder="1" applyAlignment="1">
      <alignment vertical="center"/>
    </xf>
    <xf numFmtId="0" fontId="55" fillId="3" borderId="6" xfId="11" applyFont="1" applyFill="1" applyBorder="1" applyAlignment="1">
      <alignment horizontal="center" vertical="center"/>
    </xf>
    <xf numFmtId="0" fontId="83" fillId="3" borderId="6" xfId="11" applyFont="1" applyFill="1" applyBorder="1" applyAlignment="1">
      <alignment horizontal="justify" vertical="center" wrapText="1"/>
    </xf>
    <xf numFmtId="167" fontId="55" fillId="3" borderId="6" xfId="10" applyNumberFormat="1" applyFont="1" applyFill="1" applyBorder="1" applyAlignment="1">
      <alignment horizontal="center" vertical="center"/>
    </xf>
    <xf numFmtId="0" fontId="81" fillId="3" borderId="0" xfId="11" applyFont="1" applyFill="1" applyAlignment="1">
      <alignment vertical="center" wrapText="1"/>
    </xf>
    <xf numFmtId="167" fontId="81" fillId="3" borderId="0" xfId="10" applyNumberFormat="1" applyFont="1" applyFill="1" applyBorder="1" applyAlignment="1">
      <alignment horizontal="center" vertical="center"/>
    </xf>
    <xf numFmtId="167" fontId="55" fillId="3" borderId="0" xfId="10" applyNumberFormat="1" applyFont="1" applyFill="1" applyBorder="1" applyAlignment="1">
      <alignment horizontal="center" vertical="center"/>
    </xf>
    <xf numFmtId="0" fontId="55" fillId="3" borderId="0" xfId="11" applyFont="1" applyFill="1" applyAlignment="1">
      <alignment horizontal="center" vertical="center" wrapText="1"/>
    </xf>
    <xf numFmtId="0" fontId="55" fillId="4" borderId="5" xfId="11" applyFont="1" applyFill="1" applyBorder="1" applyAlignment="1">
      <alignment horizontal="center" vertical="center"/>
    </xf>
    <xf numFmtId="0" fontId="55" fillId="4" borderId="5" xfId="11" applyFont="1" applyFill="1" applyBorder="1" applyAlignment="1">
      <alignment vertical="center" wrapText="1"/>
    </xf>
    <xf numFmtId="167" fontId="55" fillId="4" borderId="5" xfId="10" applyNumberFormat="1" applyFont="1" applyFill="1" applyBorder="1" applyAlignment="1">
      <alignment horizontal="center" vertical="center"/>
    </xf>
    <xf numFmtId="49" fontId="7" fillId="0" borderId="1" xfId="0" applyNumberFormat="1" applyFont="1" applyBorder="1" applyAlignment="1">
      <alignment horizontal="left" vertical="center" wrapText="1"/>
    </xf>
    <xf numFmtId="0" fontId="6" fillId="6" borderId="1" xfId="0" applyFont="1" applyFill="1" applyBorder="1" applyAlignment="1">
      <alignment horizontal="center" vertical="center"/>
    </xf>
    <xf numFmtId="49" fontId="6" fillId="6" borderId="1" xfId="0" applyNumberFormat="1" applyFont="1" applyFill="1" applyBorder="1" applyAlignment="1">
      <alignment vertical="center" wrapText="1"/>
    </xf>
    <xf numFmtId="172" fontId="10" fillId="0" borderId="0" xfId="0" applyNumberFormat="1" applyFont="1" applyAlignment="1">
      <alignment vertical="center"/>
    </xf>
    <xf numFmtId="43" fontId="6" fillId="0" borderId="0" xfId="1" applyFont="1" applyFill="1" applyAlignment="1">
      <alignment vertical="center"/>
    </xf>
    <xf numFmtId="166" fontId="6" fillId="0" borderId="0" xfId="1" applyNumberFormat="1" applyFont="1" applyFill="1" applyAlignment="1">
      <alignment vertical="center"/>
    </xf>
    <xf numFmtId="0" fontId="86" fillId="0" borderId="1" xfId="0" applyFont="1" applyBorder="1" applyAlignment="1">
      <alignment vertical="center" wrapText="1"/>
    </xf>
    <xf numFmtId="0" fontId="86" fillId="0" borderId="1" xfId="0" applyFont="1" applyBorder="1" applyAlignment="1">
      <alignment vertical="center"/>
    </xf>
    <xf numFmtId="49" fontId="86" fillId="0" borderId="1" xfId="0" applyNumberFormat="1" applyFont="1" applyBorder="1" applyAlignment="1">
      <alignment vertical="center" wrapText="1"/>
    </xf>
    <xf numFmtId="167" fontId="0" fillId="0" borderId="0" xfId="1" applyNumberFormat="1" applyFont="1"/>
    <xf numFmtId="49" fontId="87" fillId="0" borderId="1" xfId="0" applyNumberFormat="1" applyFont="1" applyBorder="1" applyAlignment="1">
      <alignment vertical="center" wrapText="1"/>
    </xf>
    <xf numFmtId="167" fontId="0" fillId="0" borderId="0" xfId="0" applyNumberFormat="1"/>
    <xf numFmtId="171" fontId="6" fillId="0" borderId="0" xfId="0" applyNumberFormat="1" applyFont="1" applyAlignment="1">
      <alignment vertical="center"/>
    </xf>
    <xf numFmtId="171" fontId="3" fillId="0" borderId="0" xfId="0" applyNumberFormat="1" applyFont="1" applyAlignment="1">
      <alignment vertical="center"/>
    </xf>
    <xf numFmtId="49" fontId="3" fillId="0" borderId="1" xfId="0" applyNumberFormat="1" applyFont="1" applyBorder="1" applyAlignment="1">
      <alignment horizontal="justify" vertical="center" wrapText="1"/>
    </xf>
    <xf numFmtId="49" fontId="6" fillId="0" borderId="1" xfId="0" applyNumberFormat="1" applyFont="1" applyBorder="1" applyAlignment="1">
      <alignment horizontal="justify" vertical="center" wrapText="1"/>
    </xf>
    <xf numFmtId="49" fontId="7" fillId="0" borderId="1" xfId="0" applyNumberFormat="1" applyFont="1" applyBorder="1" applyAlignment="1">
      <alignment horizontal="justify" vertical="center" wrapText="1"/>
    </xf>
    <xf numFmtId="0" fontId="89" fillId="0" borderId="1" xfId="0" quotePrefix="1" applyFont="1" applyBorder="1" applyAlignment="1">
      <alignment horizontal="center" vertical="center"/>
    </xf>
    <xf numFmtId="49" fontId="89" fillId="0" borderId="1" xfId="0" applyNumberFormat="1" applyFont="1" applyBorder="1" applyAlignment="1">
      <alignment horizontal="justify" vertical="center" wrapText="1"/>
    </xf>
    <xf numFmtId="0" fontId="89" fillId="0" borderId="1" xfId="0" applyFont="1" applyBorder="1" applyAlignment="1">
      <alignment horizontal="justify" vertical="center" wrapText="1"/>
    </xf>
    <xf numFmtId="172" fontId="90" fillId="0" borderId="1" xfId="0" applyNumberFormat="1" applyFont="1" applyBorder="1" applyAlignment="1">
      <alignment vertical="center"/>
    </xf>
    <xf numFmtId="172" fontId="89" fillId="0" borderId="1" xfId="0" applyNumberFormat="1" applyFont="1" applyBorder="1" applyAlignment="1">
      <alignment vertical="center"/>
    </xf>
    <xf numFmtId="172" fontId="89" fillId="0" borderId="1" xfId="9" applyNumberFormat="1" applyFont="1" applyFill="1" applyBorder="1" applyAlignment="1">
      <alignment horizontal="center" vertical="center"/>
    </xf>
    <xf numFmtId="43" fontId="7" fillId="0" borderId="1" xfId="1" applyFont="1" applyFill="1" applyBorder="1" applyAlignment="1">
      <alignment horizontal="justify" vertical="center" wrapText="1"/>
    </xf>
    <xf numFmtId="178" fontId="3" fillId="0" borderId="0" xfId="1" applyNumberFormat="1" applyFont="1" applyAlignment="1">
      <alignment vertical="center"/>
    </xf>
    <xf numFmtId="179" fontId="3" fillId="0" borderId="0" xfId="0" applyNumberFormat="1" applyFont="1" applyAlignment="1">
      <alignment vertical="center"/>
    </xf>
    <xf numFmtId="43" fontId="6" fillId="0" borderId="0" xfId="1" applyFont="1" applyAlignment="1">
      <alignment vertical="center"/>
    </xf>
    <xf numFmtId="0" fontId="10" fillId="0" borderId="1" xfId="0" applyFont="1" applyBorder="1" applyAlignment="1">
      <alignment horizontal="center" vertical="center"/>
    </xf>
    <xf numFmtId="49" fontId="10" fillId="0" borderId="1" xfId="0" applyNumberFormat="1" applyFont="1" applyBorder="1" applyAlignment="1">
      <alignment horizontal="left" vertical="center" wrapText="1"/>
    </xf>
    <xf numFmtId="0" fontId="10" fillId="0" borderId="1" xfId="0" quotePrefix="1" applyFont="1" applyBorder="1" applyAlignment="1">
      <alignment horizontal="center" vertical="center"/>
    </xf>
    <xf numFmtId="43" fontId="10" fillId="3" borderId="1" xfId="0" applyNumberFormat="1" applyFont="1" applyFill="1" applyBorder="1" applyAlignment="1">
      <alignment horizontal="left" vertical="center" wrapText="1"/>
    </xf>
    <xf numFmtId="43" fontId="6" fillId="0" borderId="1" xfId="1" applyFont="1" applyBorder="1" applyAlignment="1">
      <alignment vertical="center"/>
    </xf>
    <xf numFmtId="167" fontId="81" fillId="5" borderId="0" xfId="1" applyNumberFormat="1" applyFont="1" applyFill="1" applyAlignment="1">
      <alignment vertical="center"/>
    </xf>
    <xf numFmtId="167" fontId="81" fillId="3" borderId="0" xfId="1" applyNumberFormat="1" applyFont="1" applyFill="1" applyAlignment="1">
      <alignment vertical="center"/>
    </xf>
    <xf numFmtId="167" fontId="55" fillId="3" borderId="0" xfId="1" applyNumberFormat="1" applyFont="1" applyFill="1" applyAlignment="1">
      <alignment vertical="center"/>
    </xf>
    <xf numFmtId="43" fontId="6" fillId="0" borderId="0" xfId="0" applyNumberFormat="1" applyFont="1" applyAlignment="1">
      <alignment vertical="center"/>
    </xf>
    <xf numFmtId="0" fontId="90" fillId="0" borderId="1" xfId="0" quotePrefix="1" applyFont="1" applyBorder="1" applyAlignment="1">
      <alignment horizontal="center" vertical="center"/>
    </xf>
    <xf numFmtId="49" fontId="90" fillId="0" borderId="1" xfId="0" applyNumberFormat="1" applyFont="1" applyBorder="1" applyAlignment="1">
      <alignment horizontal="justify" vertical="center" wrapText="1"/>
    </xf>
    <xf numFmtId="172" fontId="7" fillId="0" borderId="0" xfId="0" applyNumberFormat="1" applyFont="1" applyAlignment="1">
      <alignment vertical="center"/>
    </xf>
    <xf numFmtId="172" fontId="71" fillId="0" borderId="0" xfId="0" applyNumberFormat="1" applyFont="1"/>
    <xf numFmtId="166" fontId="0" fillId="0" borderId="0" xfId="1" applyNumberFormat="1" applyFont="1"/>
    <xf numFmtId="0" fontId="92" fillId="0" borderId="0" xfId="0" applyFont="1"/>
    <xf numFmtId="0" fontId="94" fillId="3" borderId="0" xfId="12" applyFont="1" applyFill="1"/>
    <xf numFmtId="0" fontId="15" fillId="3" borderId="0" xfId="12" applyFont="1" applyFill="1"/>
    <xf numFmtId="0" fontId="15" fillId="7" borderId="0" xfId="12" applyFont="1" applyFill="1" applyAlignment="1">
      <alignment horizontal="center" vertical="center"/>
    </xf>
    <xf numFmtId="0" fontId="15" fillId="3" borderId="0" xfId="12" applyFont="1" applyFill="1" applyAlignment="1">
      <alignment horizontal="center"/>
    </xf>
    <xf numFmtId="0" fontId="3" fillId="3" borderId="0" xfId="12" applyFont="1" applyFill="1"/>
    <xf numFmtId="0" fontId="2" fillId="3" borderId="1" xfId="12" applyFont="1" applyFill="1" applyBorder="1" applyAlignment="1">
      <alignment horizontal="center" vertical="center" wrapText="1"/>
    </xf>
    <xf numFmtId="0" fontId="2" fillId="3" borderId="1" xfId="12" applyFont="1" applyFill="1" applyBorder="1" applyAlignment="1">
      <alignment horizontal="left" vertical="center" wrapText="1"/>
    </xf>
    <xf numFmtId="1" fontId="2" fillId="3" borderId="1" xfId="12" applyNumberFormat="1" applyFont="1" applyFill="1" applyBorder="1" applyAlignment="1">
      <alignment horizontal="center" vertical="center" wrapText="1"/>
    </xf>
    <xf numFmtId="0" fontId="6" fillId="3" borderId="0" xfId="12" applyFont="1" applyFill="1" applyAlignment="1">
      <alignment horizontal="center" vertical="center" wrapText="1"/>
    </xf>
    <xf numFmtId="0" fontId="2" fillId="3" borderId="0" xfId="12" applyFont="1" applyFill="1" applyAlignment="1">
      <alignment horizontal="center" vertical="center" wrapText="1"/>
    </xf>
    <xf numFmtId="0" fontId="2" fillId="8" borderId="1" xfId="12" applyFont="1" applyFill="1" applyBorder="1" applyAlignment="1">
      <alignment horizontal="center" vertical="center" wrapText="1"/>
    </xf>
    <xf numFmtId="0" fontId="2" fillId="8" borderId="1" xfId="12" applyFont="1" applyFill="1" applyBorder="1" applyAlignment="1">
      <alignment horizontal="left" vertical="center" wrapText="1"/>
    </xf>
    <xf numFmtId="1" fontId="2" fillId="7" borderId="1" xfId="12" applyNumberFormat="1" applyFont="1" applyFill="1" applyBorder="1" applyAlignment="1">
      <alignment horizontal="center" vertical="center" wrapText="1"/>
    </xf>
    <xf numFmtId="0" fontId="19" fillId="3" borderId="0" xfId="12" applyFont="1" applyFill="1"/>
    <xf numFmtId="0" fontId="2" fillId="9" borderId="1" xfId="12" applyFont="1" applyFill="1" applyBorder="1" applyAlignment="1">
      <alignment horizontal="center" vertical="center" wrapText="1"/>
    </xf>
    <xf numFmtId="0" fontId="2" fillId="9" borderId="1" xfId="12" applyFont="1" applyFill="1" applyBorder="1" applyAlignment="1">
      <alignment vertical="center" wrapText="1"/>
    </xf>
    <xf numFmtId="1" fontId="2" fillId="9" borderId="1" xfId="12" applyNumberFormat="1" applyFont="1" applyFill="1" applyBorder="1" applyAlignment="1">
      <alignment horizontal="center" vertical="center" wrapText="1"/>
    </xf>
    <xf numFmtId="0" fontId="19" fillId="9" borderId="0" xfId="12" applyFont="1" applyFill="1"/>
    <xf numFmtId="0" fontId="2" fillId="8" borderId="1" xfId="12" applyFont="1" applyFill="1" applyBorder="1" applyAlignment="1">
      <alignment vertical="center" wrapText="1"/>
    </xf>
    <xf numFmtId="0" fontId="2" fillId="7" borderId="1" xfId="12" applyFont="1" applyFill="1" applyBorder="1" applyAlignment="1">
      <alignment horizontal="center" vertical="center" wrapText="1"/>
    </xf>
    <xf numFmtId="0" fontId="19" fillId="8" borderId="1" xfId="12" applyFont="1" applyFill="1" applyBorder="1" applyAlignment="1">
      <alignment horizontal="center" vertical="center" wrapText="1"/>
    </xf>
    <xf numFmtId="180" fontId="19" fillId="8" borderId="1" xfId="12" applyNumberFormat="1" applyFont="1" applyFill="1" applyBorder="1" applyAlignment="1">
      <alignment horizontal="left" vertical="center" wrapText="1"/>
    </xf>
    <xf numFmtId="0" fontId="19" fillId="7" borderId="1" xfId="12" applyFont="1" applyFill="1" applyBorder="1" applyAlignment="1">
      <alignment horizontal="center" vertical="center" wrapText="1"/>
    </xf>
    <xf numFmtId="0" fontId="19" fillId="3" borderId="1" xfId="12" applyFont="1" applyFill="1" applyBorder="1" applyAlignment="1">
      <alignment horizontal="center"/>
    </xf>
    <xf numFmtId="0" fontId="19" fillId="3" borderId="1" xfId="12" applyFont="1" applyFill="1" applyBorder="1"/>
    <xf numFmtId="1" fontId="2" fillId="7" borderId="1" xfId="12" applyNumberFormat="1" applyFont="1" applyFill="1" applyBorder="1" applyAlignment="1">
      <alignment horizontal="center" vertical="center"/>
    </xf>
    <xf numFmtId="0" fontId="19" fillId="8" borderId="1" xfId="12" applyFont="1" applyFill="1" applyBorder="1" applyAlignment="1">
      <alignment horizontal="right" vertical="center" wrapText="1"/>
    </xf>
    <xf numFmtId="0" fontId="2" fillId="7" borderId="1" xfId="12" applyFont="1" applyFill="1" applyBorder="1" applyAlignment="1">
      <alignment horizontal="center" vertical="center"/>
    </xf>
    <xf numFmtId="0" fontId="2" fillId="3" borderId="1" xfId="12" applyFont="1" applyFill="1" applyBorder="1" applyAlignment="1">
      <alignment horizontal="center"/>
    </xf>
    <xf numFmtId="0" fontId="2" fillId="3" borderId="1" xfId="12" applyFont="1" applyFill="1" applyBorder="1" applyAlignment="1">
      <alignment horizontal="right"/>
    </xf>
    <xf numFmtId="0" fontId="19" fillId="8" borderId="1" xfId="12" applyFont="1" applyFill="1" applyBorder="1" applyAlignment="1">
      <alignment horizontal="left" vertical="center" wrapText="1"/>
    </xf>
    <xf numFmtId="0" fontId="19" fillId="7" borderId="1" xfId="12" applyFont="1" applyFill="1" applyBorder="1" applyAlignment="1">
      <alignment horizontal="center" vertical="center"/>
    </xf>
    <xf numFmtId="0" fontId="2" fillId="9" borderId="1" xfId="12" applyFont="1" applyFill="1" applyBorder="1" applyAlignment="1">
      <alignment horizontal="center" vertical="center"/>
    </xf>
    <xf numFmtId="0" fontId="19" fillId="10" borderId="1" xfId="12" applyFont="1" applyFill="1" applyBorder="1" applyAlignment="1">
      <alignment horizontal="left"/>
    </xf>
    <xf numFmtId="0" fontId="19" fillId="11" borderId="1" xfId="12" applyFont="1" applyFill="1" applyBorder="1" applyAlignment="1">
      <alignment horizontal="center"/>
    </xf>
    <xf numFmtId="0" fontId="2" fillId="7" borderId="1" xfId="12" applyFont="1" applyFill="1" applyBorder="1" applyAlignment="1">
      <alignment horizontal="center"/>
    </xf>
    <xf numFmtId="0" fontId="19" fillId="7" borderId="1" xfId="12" applyFont="1" applyFill="1" applyBorder="1" applyAlignment="1">
      <alignment horizontal="center"/>
    </xf>
    <xf numFmtId="0" fontId="19" fillId="3" borderId="1" xfId="12" applyFont="1" applyFill="1" applyBorder="1" applyAlignment="1">
      <alignment horizontal="center" vertical="center"/>
    </xf>
    <xf numFmtId="0" fontId="94" fillId="3" borderId="0" xfId="12" applyFont="1" applyFill="1" applyAlignment="1">
      <alignment horizontal="center"/>
    </xf>
    <xf numFmtId="0" fontId="6" fillId="3" borderId="1" xfId="12" applyFont="1" applyFill="1" applyBorder="1" applyAlignment="1">
      <alignment horizontal="center" vertical="center" wrapText="1"/>
    </xf>
    <xf numFmtId="43" fontId="0" fillId="0" borderId="0" xfId="1" applyFont="1"/>
    <xf numFmtId="43" fontId="0" fillId="0" borderId="0" xfId="1" applyFont="1" applyAlignment="1">
      <alignment wrapText="1"/>
    </xf>
    <xf numFmtId="0" fontId="0" fillId="0" borderId="1" xfId="0" applyBorder="1"/>
    <xf numFmtId="0" fontId="0" fillId="0" borderId="1" xfId="0" applyBorder="1" applyAlignment="1">
      <alignment vertical="center"/>
    </xf>
    <xf numFmtId="0" fontId="0" fillId="0" borderId="1" xfId="0" applyBorder="1" applyAlignment="1">
      <alignment horizontal="center" vertical="center"/>
    </xf>
    <xf numFmtId="0" fontId="0" fillId="0" borderId="1" xfId="0" applyBorder="1" applyAlignment="1">
      <alignment vertical="center" wrapText="1"/>
    </xf>
    <xf numFmtId="0" fontId="25" fillId="0" borderId="0" xfId="0" applyFont="1" applyAlignment="1">
      <alignment wrapText="1"/>
    </xf>
    <xf numFmtId="166" fontId="25" fillId="0" borderId="0" xfId="1" applyNumberFormat="1" applyFont="1"/>
    <xf numFmtId="43" fontId="25" fillId="0" borderId="0" xfId="1" applyFont="1" applyAlignment="1">
      <alignment vertical="center"/>
    </xf>
    <xf numFmtId="0" fontId="25" fillId="0" borderId="1" xfId="0" applyFont="1" applyBorder="1" applyAlignment="1">
      <alignment wrapText="1"/>
    </xf>
    <xf numFmtId="166" fontId="25" fillId="0" borderId="1" xfId="1" applyNumberFormat="1" applyFont="1" applyBorder="1"/>
    <xf numFmtId="43" fontId="25" fillId="0" borderId="1" xfId="1" applyFont="1" applyBorder="1" applyAlignment="1">
      <alignment vertical="center"/>
    </xf>
    <xf numFmtId="0" fontId="25" fillId="0" borderId="1" xfId="0" applyFont="1" applyBorder="1" applyAlignment="1">
      <alignment vertical="center" wrapText="1"/>
    </xf>
    <xf numFmtId="43" fontId="25" fillId="0" borderId="1" xfId="1" applyFont="1" applyBorder="1" applyAlignment="1">
      <alignment vertical="center" wrapText="1"/>
    </xf>
    <xf numFmtId="0" fontId="25" fillId="0" borderId="1" xfId="0" applyFont="1" applyBorder="1" applyAlignment="1">
      <alignment horizontal="center" vertical="center" wrapText="1"/>
    </xf>
    <xf numFmtId="43" fontId="25" fillId="5" borderId="0" xfId="1" applyFont="1" applyFill="1" applyAlignment="1">
      <alignment vertical="center"/>
    </xf>
    <xf numFmtId="43" fontId="25" fillId="0" borderId="0" xfId="0" applyNumberFormat="1" applyFont="1" applyAlignment="1">
      <alignment wrapText="1"/>
    </xf>
    <xf numFmtId="43" fontId="61" fillId="5" borderId="1" xfId="1" applyFont="1" applyFill="1" applyBorder="1" applyAlignment="1">
      <alignment vertical="center"/>
    </xf>
    <xf numFmtId="181" fontId="71" fillId="0" borderId="0" xfId="0" applyNumberFormat="1" applyFont="1"/>
    <xf numFmtId="0" fontId="41" fillId="0" borderId="0" xfId="0" applyFont="1" applyAlignment="1">
      <alignment wrapText="1"/>
    </xf>
    <xf numFmtId="43" fontId="41" fillId="0" borderId="0" xfId="1" applyFont="1"/>
    <xf numFmtId="43" fontId="40" fillId="5" borderId="0" xfId="1" applyFont="1" applyFill="1" applyAlignment="1">
      <alignment vertical="center"/>
    </xf>
    <xf numFmtId="182" fontId="41" fillId="0" borderId="0" xfId="1" applyNumberFormat="1" applyFont="1" applyAlignment="1">
      <alignment vertical="center"/>
    </xf>
    <xf numFmtId="182" fontId="41" fillId="0" borderId="0" xfId="0" applyNumberFormat="1" applyFont="1" applyAlignment="1">
      <alignment vertical="center"/>
    </xf>
    <xf numFmtId="0" fontId="3" fillId="0" borderId="1" xfId="0" quotePrefix="1" applyFont="1" applyBorder="1" applyAlignment="1">
      <alignment vertical="center" wrapText="1"/>
    </xf>
    <xf numFmtId="43" fontId="0" fillId="0" borderId="1" xfId="1" applyFont="1" applyBorder="1" applyAlignment="1">
      <alignment wrapText="1"/>
    </xf>
    <xf numFmtId="165" fontId="0" fillId="0" borderId="1" xfId="0" applyNumberFormat="1" applyBorder="1"/>
    <xf numFmtId="43" fontId="92" fillId="0" borderId="1" xfId="1" applyFont="1" applyBorder="1" applyAlignment="1">
      <alignment vertical="center" wrapText="1"/>
    </xf>
    <xf numFmtId="0" fontId="92" fillId="0" borderId="1" xfId="0" applyFont="1" applyBorder="1" applyAlignment="1">
      <alignment horizontal="center" vertical="center"/>
    </xf>
    <xf numFmtId="43" fontId="92" fillId="0" borderId="1" xfId="1" applyFont="1" applyBorder="1" applyAlignment="1">
      <alignment horizontal="center" vertical="center"/>
    </xf>
    <xf numFmtId="43" fontId="92" fillId="0" borderId="0" xfId="1" applyFont="1"/>
    <xf numFmtId="43" fontId="92" fillId="0" borderId="1" xfId="1" applyFont="1" applyBorder="1" applyAlignment="1">
      <alignment wrapText="1"/>
    </xf>
    <xf numFmtId="165" fontId="92" fillId="0" borderId="1" xfId="0" applyNumberFormat="1" applyFont="1" applyBorder="1"/>
    <xf numFmtId="165" fontId="0" fillId="0" borderId="1" xfId="0" applyNumberFormat="1" applyBorder="1" applyAlignment="1">
      <alignment horizontal="center" vertical="center"/>
    </xf>
    <xf numFmtId="9" fontId="0" fillId="0" borderId="0" xfId="0" applyNumberFormat="1"/>
    <xf numFmtId="172" fontId="73" fillId="0" borderId="0" xfId="0" applyNumberFormat="1" applyFont="1"/>
    <xf numFmtId="172" fontId="74" fillId="0" borderId="0" xfId="0" applyNumberFormat="1" applyFont="1"/>
    <xf numFmtId="43" fontId="55" fillId="3" borderId="0" xfId="1" applyFont="1" applyFill="1" applyAlignment="1">
      <alignment vertical="center"/>
    </xf>
    <xf numFmtId="169" fontId="61" fillId="0" borderId="0" xfId="0" applyNumberFormat="1" applyFont="1"/>
    <xf numFmtId="169" fontId="25" fillId="0" borderId="0" xfId="0" applyNumberFormat="1" applyFont="1"/>
    <xf numFmtId="3" fontId="83" fillId="0" borderId="0" xfId="0" applyNumberFormat="1" applyFont="1"/>
    <xf numFmtId="3" fontId="46" fillId="0" borderId="0" xfId="0" applyNumberFormat="1" applyFont="1"/>
    <xf numFmtId="0" fontId="38" fillId="0" borderId="1" xfId="0" applyFont="1" applyBorder="1" applyAlignment="1">
      <alignment vertical="center" wrapText="1"/>
    </xf>
    <xf numFmtId="0" fontId="34" fillId="0" borderId="1" xfId="0" applyFont="1" applyBorder="1" applyAlignment="1">
      <alignment vertical="center" wrapText="1"/>
    </xf>
    <xf numFmtId="43" fontId="38" fillId="0" borderId="1" xfId="1" applyFont="1" applyBorder="1" applyAlignment="1">
      <alignment vertical="center" wrapText="1"/>
    </xf>
    <xf numFmtId="43" fontId="38" fillId="0" borderId="1" xfId="1" applyFont="1" applyBorder="1" applyAlignment="1">
      <alignment horizontal="right" vertical="center" wrapText="1"/>
    </xf>
    <xf numFmtId="43" fontId="34" fillId="0" borderId="1" xfId="1" applyFont="1" applyBorder="1" applyAlignment="1">
      <alignment horizontal="right" vertical="center" wrapText="1"/>
    </xf>
    <xf numFmtId="43" fontId="38" fillId="0" borderId="1" xfId="1" applyFont="1" applyFill="1" applyBorder="1" applyAlignment="1">
      <alignment horizontal="right" vertical="center" wrapText="1"/>
    </xf>
    <xf numFmtId="43" fontId="34" fillId="0" borderId="1" xfId="1" applyFont="1" applyFill="1" applyBorder="1" applyAlignment="1">
      <alignment horizontal="right" vertical="center" wrapText="1"/>
    </xf>
    <xf numFmtId="43" fontId="34" fillId="0" borderId="1" xfId="1" applyFont="1" applyBorder="1" applyAlignment="1">
      <alignment vertical="center" wrapText="1"/>
    </xf>
    <xf numFmtId="43" fontId="40" fillId="0" borderId="1" xfId="1" applyFont="1" applyBorder="1" applyAlignment="1">
      <alignment horizontal="right" vertical="center" wrapText="1"/>
    </xf>
    <xf numFmtId="43" fontId="40" fillId="0" borderId="1" xfId="1" applyFont="1" applyFill="1" applyBorder="1" applyAlignment="1">
      <alignment horizontal="right" vertical="center"/>
    </xf>
    <xf numFmtId="43" fontId="34" fillId="0" borderId="1" xfId="1" applyFont="1" applyFill="1" applyBorder="1" applyAlignment="1">
      <alignment vertical="center" wrapText="1"/>
    </xf>
    <xf numFmtId="43" fontId="19" fillId="0" borderId="1" xfId="1" applyFont="1" applyFill="1" applyBorder="1" applyAlignment="1">
      <alignment vertical="center" wrapText="1"/>
    </xf>
    <xf numFmtId="43" fontId="6" fillId="0" borderId="1" xfId="1" applyFont="1" applyFill="1" applyBorder="1" applyAlignment="1">
      <alignment horizontal="right" vertical="center" wrapText="1"/>
    </xf>
    <xf numFmtId="43" fontId="6" fillId="0" borderId="1" xfId="1" applyFont="1" applyFill="1" applyBorder="1" applyAlignment="1">
      <alignment vertical="center"/>
    </xf>
    <xf numFmtId="43" fontId="3" fillId="0" borderId="1" xfId="1" applyFont="1" applyFill="1" applyBorder="1" applyAlignment="1">
      <alignment vertical="center"/>
    </xf>
    <xf numFmtId="43" fontId="6" fillId="0" borderId="1" xfId="1" applyFont="1" applyFill="1" applyBorder="1" applyAlignment="1">
      <alignment horizontal="center" vertical="center" wrapText="1"/>
    </xf>
    <xf numFmtId="43" fontId="3" fillId="0" borderId="1" xfId="1" applyFont="1" applyFill="1" applyBorder="1" applyAlignment="1">
      <alignment horizontal="center" vertical="center" wrapText="1"/>
    </xf>
    <xf numFmtId="169" fontId="71" fillId="0" borderId="0" xfId="0" applyNumberFormat="1" applyFont="1"/>
    <xf numFmtId="174" fontId="71" fillId="0" borderId="0" xfId="0" applyNumberFormat="1" applyFont="1"/>
    <xf numFmtId="0" fontId="49" fillId="0" borderId="0" xfId="0" applyFont="1" applyAlignment="1">
      <alignment vertical="center"/>
    </xf>
    <xf numFmtId="43" fontId="3" fillId="0" borderId="1" xfId="1" applyFont="1" applyBorder="1" applyAlignment="1">
      <alignment vertical="center" wrapText="1"/>
    </xf>
    <xf numFmtId="43" fontId="7" fillId="0" borderId="1" xfId="1" applyFont="1" applyFill="1" applyBorder="1" applyAlignment="1">
      <alignment vertical="center"/>
    </xf>
    <xf numFmtId="0" fontId="97" fillId="0" borderId="0" xfId="0" applyFont="1"/>
    <xf numFmtId="0" fontId="20" fillId="0" borderId="8" xfId="0" applyFont="1" applyBorder="1" applyAlignment="1">
      <alignment horizontal="center" vertical="center"/>
    </xf>
    <xf numFmtId="166" fontId="6" fillId="0" borderId="1" xfId="1" applyNumberFormat="1" applyFont="1" applyBorder="1" applyAlignment="1">
      <alignment horizontal="center" vertical="center" wrapText="1"/>
    </xf>
    <xf numFmtId="167" fontId="3" fillId="0" borderId="0" xfId="1" applyNumberFormat="1" applyFont="1" applyAlignment="1">
      <alignment vertical="center"/>
    </xf>
    <xf numFmtId="43" fontId="7" fillId="0" borderId="1" xfId="0" quotePrefix="1" applyNumberFormat="1" applyFont="1" applyBorder="1" applyAlignment="1">
      <alignment horizontal="left" vertical="center" wrapText="1"/>
    </xf>
    <xf numFmtId="164" fontId="51" fillId="0" borderId="0" xfId="8" applyFont="1"/>
    <xf numFmtId="164" fontId="66" fillId="0" borderId="0" xfId="8" applyFont="1" applyAlignment="1">
      <alignment vertical="center"/>
    </xf>
    <xf numFmtId="164" fontId="0" fillId="0" borderId="0" xfId="8" applyFont="1" applyAlignment="1">
      <alignment vertical="center"/>
    </xf>
    <xf numFmtId="164" fontId="51" fillId="0" borderId="0" xfId="8" applyFont="1" applyAlignment="1">
      <alignment vertical="center"/>
    </xf>
    <xf numFmtId="0" fontId="25" fillId="0" borderId="1" xfId="0" applyFont="1" applyBorder="1" applyAlignment="1">
      <alignment vertical="center"/>
    </xf>
    <xf numFmtId="43" fontId="25" fillId="0" borderId="1" xfId="1" applyFont="1" applyFill="1" applyBorder="1" applyAlignment="1">
      <alignment horizontal="center" vertical="center" wrapText="1"/>
    </xf>
    <xf numFmtId="43" fontId="25" fillId="0" borderId="1" xfId="1" applyFont="1" applyFill="1" applyBorder="1" applyAlignment="1">
      <alignment horizontal="right" vertical="center" wrapText="1"/>
    </xf>
    <xf numFmtId="0" fontId="0" fillId="0" borderId="0" xfId="0" applyAlignment="1">
      <alignment vertical="center"/>
    </xf>
    <xf numFmtId="43" fontId="25" fillId="0" borderId="1" xfId="1" applyFont="1" applyFill="1" applyBorder="1" applyAlignment="1">
      <alignment vertical="center"/>
    </xf>
    <xf numFmtId="43" fontId="3" fillId="0" borderId="1" xfId="1" applyFont="1" applyFill="1" applyBorder="1" applyAlignment="1">
      <alignment horizontal="right" vertical="center" wrapText="1"/>
    </xf>
    <xf numFmtId="164" fontId="66" fillId="0" borderId="0" xfId="8" applyFont="1"/>
    <xf numFmtId="43" fontId="3" fillId="0" borderId="1" xfId="1" applyFont="1" applyBorder="1" applyAlignment="1">
      <alignment vertical="center"/>
    </xf>
    <xf numFmtId="43" fontId="6" fillId="0" borderId="1" xfId="1" applyFont="1" applyBorder="1" applyAlignment="1">
      <alignment horizontal="left" vertical="center" wrapText="1"/>
    </xf>
    <xf numFmtId="43" fontId="3" fillId="3" borderId="1" xfId="1" applyFont="1" applyFill="1" applyBorder="1" applyAlignment="1">
      <alignment horizontal="left" vertical="center" wrapText="1"/>
    </xf>
    <xf numFmtId="43" fontId="10" fillId="0" borderId="1" xfId="1" applyFont="1" applyBorder="1" applyAlignment="1">
      <alignment horizontal="left" vertical="center" wrapText="1"/>
    </xf>
    <xf numFmtId="43" fontId="10" fillId="0" borderId="1" xfId="1" applyFont="1" applyBorder="1" applyAlignment="1">
      <alignment vertical="center"/>
    </xf>
    <xf numFmtId="43" fontId="3" fillId="3" borderId="1" xfId="1" applyFont="1" applyFill="1" applyBorder="1" applyAlignment="1">
      <alignment vertical="center" wrapText="1"/>
    </xf>
    <xf numFmtId="43" fontId="10" fillId="3" borderId="1" xfId="1" applyFont="1" applyFill="1" applyBorder="1" applyAlignment="1">
      <alignment horizontal="left" vertical="center" wrapText="1"/>
    </xf>
    <xf numFmtId="43" fontId="10" fillId="0" borderId="1" xfId="1" applyFont="1" applyFill="1" applyBorder="1" applyAlignment="1">
      <alignment vertical="center"/>
    </xf>
    <xf numFmtId="43" fontId="6" fillId="6" borderId="1" xfId="1" applyFont="1" applyFill="1" applyBorder="1" applyAlignment="1">
      <alignment vertical="center"/>
    </xf>
    <xf numFmtId="43" fontId="7" fillId="6" borderId="1" xfId="1" applyFont="1" applyFill="1" applyBorder="1" applyAlignment="1">
      <alignment vertical="center"/>
    </xf>
    <xf numFmtId="43" fontId="3" fillId="0" borderId="1" xfId="1" applyFont="1" applyBorder="1" applyAlignment="1">
      <alignment horizontal="justify" vertical="center" wrapText="1"/>
    </xf>
    <xf numFmtId="43" fontId="90" fillId="0" borderId="1" xfId="1" applyFont="1" applyBorder="1" applyAlignment="1">
      <alignment horizontal="justify" vertical="center" wrapText="1"/>
    </xf>
    <xf numFmtId="43" fontId="90" fillId="0" borderId="1" xfId="1" applyFont="1" applyFill="1" applyBorder="1" applyAlignment="1">
      <alignment horizontal="center" vertical="center"/>
    </xf>
    <xf numFmtId="43" fontId="6" fillId="0" borderId="1" xfId="1" applyFont="1" applyBorder="1" applyAlignment="1">
      <alignment horizontal="justify" vertical="center" wrapText="1"/>
    </xf>
    <xf numFmtId="43" fontId="6" fillId="0" borderId="1" xfId="1" applyFont="1" applyFill="1" applyBorder="1" applyAlignment="1">
      <alignment horizontal="center" vertical="center"/>
    </xf>
    <xf numFmtId="43" fontId="7" fillId="0" borderId="1" xfId="1" applyFont="1" applyBorder="1" applyAlignment="1">
      <alignment horizontal="justify" vertical="center" wrapText="1"/>
    </xf>
    <xf numFmtId="43" fontId="7" fillId="0" borderId="1" xfId="1" applyFont="1" applyBorder="1" applyAlignment="1">
      <alignment vertical="center"/>
    </xf>
    <xf numFmtId="43" fontId="7" fillId="0" borderId="1" xfId="1" applyFont="1" applyFill="1" applyBorder="1" applyAlignment="1">
      <alignment horizontal="center" vertical="center"/>
    </xf>
    <xf numFmtId="43" fontId="89" fillId="0" borderId="1" xfId="1" applyFont="1" applyBorder="1" applyAlignment="1">
      <alignment horizontal="justify" vertical="center" wrapText="1"/>
    </xf>
    <xf numFmtId="43" fontId="89" fillId="0" borderId="1" xfId="1" applyFont="1" applyFill="1" applyBorder="1" applyAlignment="1">
      <alignment horizontal="center" vertical="center"/>
    </xf>
    <xf numFmtId="43" fontId="7" fillId="0" borderId="1" xfId="1" applyFont="1" applyBorder="1" applyAlignment="1">
      <alignment horizontal="center" vertical="center" wrapText="1"/>
    </xf>
    <xf numFmtId="43" fontId="89" fillId="0" borderId="1" xfId="1" applyFont="1" applyFill="1" applyBorder="1" applyAlignment="1">
      <alignment horizontal="justify" vertical="center" wrapText="1"/>
    </xf>
    <xf numFmtId="43" fontId="6" fillId="0" borderId="1" xfId="1" applyFont="1" applyBorder="1" applyAlignment="1">
      <alignment vertical="center" wrapText="1"/>
    </xf>
    <xf numFmtId="43" fontId="3" fillId="0" borderId="1" xfId="1" applyFont="1" applyBorder="1" applyAlignment="1">
      <alignment horizontal="left" vertical="center"/>
    </xf>
    <xf numFmtId="43" fontId="3" fillId="0" borderId="1" xfId="1" applyFont="1" applyBorder="1" applyAlignment="1">
      <alignment horizontal="left" vertical="center" wrapText="1"/>
    </xf>
    <xf numFmtId="43" fontId="87" fillId="0" borderId="1" xfId="1" applyFont="1" applyBorder="1" applyAlignment="1">
      <alignment vertical="center" wrapText="1"/>
    </xf>
    <xf numFmtId="43" fontId="7" fillId="0" borderId="1" xfId="1" applyFont="1" applyBorder="1" applyAlignment="1">
      <alignment horizontal="left" vertical="center" wrapText="1"/>
    </xf>
    <xf numFmtId="43" fontId="86" fillId="0" borderId="1" xfId="1" applyFont="1" applyBorder="1" applyAlignment="1">
      <alignment vertical="center" wrapText="1"/>
    </xf>
    <xf numFmtId="43" fontId="86" fillId="0" borderId="1" xfId="1" applyFont="1" applyBorder="1" applyAlignment="1">
      <alignment vertical="center"/>
    </xf>
    <xf numFmtId="0" fontId="61" fillId="0" borderId="0" xfId="0" applyFont="1" applyAlignment="1">
      <alignment horizontal="center" vertical="center"/>
    </xf>
    <xf numFmtId="165" fontId="61" fillId="0" borderId="0" xfId="0" applyNumberFormat="1" applyFont="1" applyAlignment="1">
      <alignment horizontal="center" vertical="center"/>
    </xf>
    <xf numFmtId="0" fontId="61" fillId="0" borderId="1" xfId="0" applyFont="1" applyBorder="1" applyAlignment="1">
      <alignment horizontal="center" vertical="center"/>
    </xf>
    <xf numFmtId="0" fontId="61" fillId="0" borderId="1" xfId="0" applyFont="1" applyBorder="1" applyAlignment="1">
      <alignment horizontal="center" vertical="center" wrapText="1"/>
    </xf>
    <xf numFmtId="166" fontId="61" fillId="0" borderId="1" xfId="1" applyNumberFormat="1" applyFont="1" applyBorder="1" applyAlignment="1">
      <alignment horizontal="center" vertical="center"/>
    </xf>
    <xf numFmtId="43" fontId="61" fillId="3" borderId="1" xfId="1" applyFont="1" applyFill="1" applyBorder="1" applyAlignment="1">
      <alignment horizontal="center" vertical="center"/>
    </xf>
    <xf numFmtId="0" fontId="25" fillId="0" borderId="1" xfId="0" quotePrefix="1" applyFont="1" applyBorder="1" applyAlignment="1">
      <alignment vertical="center" wrapText="1"/>
    </xf>
    <xf numFmtId="0" fontId="25" fillId="0" borderId="1" xfId="0" applyFont="1" applyBorder="1" applyAlignment="1">
      <alignment horizontal="left" vertical="center" wrapText="1"/>
    </xf>
    <xf numFmtId="166" fontId="61" fillId="12" borderId="0" xfId="1" applyNumberFormat="1" applyFont="1" applyFill="1"/>
    <xf numFmtId="43" fontId="61" fillId="12" borderId="0" xfId="1" applyFont="1" applyFill="1" applyAlignment="1">
      <alignment vertical="center"/>
    </xf>
    <xf numFmtId="0" fontId="61" fillId="5" borderId="1" xfId="0" applyFont="1" applyFill="1" applyBorder="1" applyAlignment="1">
      <alignment horizontal="center" vertical="center"/>
    </xf>
    <xf numFmtId="0" fontId="61" fillId="5" borderId="1" xfId="0" applyFont="1" applyFill="1" applyBorder="1" applyAlignment="1">
      <alignment horizontal="center" vertical="center" wrapText="1"/>
    </xf>
    <xf numFmtId="166" fontId="61" fillId="5" borderId="1" xfId="1" applyNumberFormat="1" applyFont="1" applyFill="1" applyBorder="1" applyAlignment="1">
      <alignment horizontal="center" vertical="center"/>
    </xf>
    <xf numFmtId="43" fontId="61" fillId="5" borderId="1" xfId="1" applyFont="1" applyFill="1" applyBorder="1" applyAlignment="1">
      <alignment horizontal="center" vertical="center"/>
    </xf>
    <xf numFmtId="0" fontId="98" fillId="5" borderId="1" xfId="0" applyFont="1" applyFill="1" applyBorder="1" applyAlignment="1">
      <alignment horizontal="left" vertical="center" wrapText="1"/>
    </xf>
    <xf numFmtId="0" fontId="25" fillId="0" borderId="1" xfId="0" applyFont="1" applyBorder="1" applyAlignment="1">
      <alignment horizontal="center" vertical="center"/>
    </xf>
    <xf numFmtId="0" fontId="25" fillId="0" borderId="1" xfId="0" applyFont="1" applyBorder="1" applyAlignment="1">
      <alignment horizontal="left" wrapText="1"/>
    </xf>
    <xf numFmtId="166" fontId="25" fillId="0" borderId="1" xfId="1" applyNumberFormat="1" applyFont="1" applyBorder="1" applyAlignment="1">
      <alignment vertical="center"/>
    </xf>
    <xf numFmtId="49" fontId="25" fillId="0" borderId="1" xfId="0" applyNumberFormat="1" applyFont="1" applyBorder="1" applyAlignment="1">
      <alignment vertical="center" wrapText="1"/>
    </xf>
    <xf numFmtId="0" fontId="98" fillId="5" borderId="1" xfId="0" applyFont="1" applyFill="1" applyBorder="1" applyAlignment="1">
      <alignment vertical="center" wrapText="1"/>
    </xf>
    <xf numFmtId="166" fontId="25" fillId="5" borderId="1" xfId="1" applyNumberFormat="1" applyFont="1" applyFill="1" applyBorder="1" applyAlignment="1">
      <alignment vertical="center"/>
    </xf>
    <xf numFmtId="0" fontId="25" fillId="5" borderId="1" xfId="0" applyFont="1" applyFill="1" applyBorder="1" applyAlignment="1">
      <alignment vertical="center" wrapText="1"/>
    </xf>
    <xf numFmtId="166" fontId="61" fillId="12" borderId="1" xfId="1" applyNumberFormat="1" applyFont="1" applyFill="1" applyBorder="1"/>
    <xf numFmtId="43" fontId="61" fillId="12" borderId="1" xfId="1" applyFont="1" applyFill="1" applyBorder="1" applyAlignment="1">
      <alignment vertical="center"/>
    </xf>
    <xf numFmtId="165" fontId="61" fillId="12" borderId="1" xfId="0" applyNumberFormat="1" applyFont="1" applyFill="1" applyBorder="1" applyAlignment="1">
      <alignment wrapText="1"/>
    </xf>
    <xf numFmtId="0" fontId="61" fillId="12" borderId="0" xfId="0" applyFont="1" applyFill="1" applyAlignment="1">
      <alignment vertical="center"/>
    </xf>
    <xf numFmtId="43" fontId="25" fillId="12" borderId="0" xfId="1" applyFont="1" applyFill="1" applyAlignment="1">
      <alignment vertical="center"/>
    </xf>
    <xf numFmtId="0" fontId="25" fillId="12" borderId="0" xfId="0" applyFont="1" applyFill="1" applyAlignment="1">
      <alignment wrapText="1"/>
    </xf>
    <xf numFmtId="166" fontId="99" fillId="12" borderId="0" xfId="1" applyNumberFormat="1" applyFont="1" applyFill="1"/>
    <xf numFmtId="0" fontId="6" fillId="12" borderId="0" xfId="0" applyFont="1" applyFill="1" applyAlignment="1">
      <alignment vertical="center"/>
    </xf>
    <xf numFmtId="0" fontId="6" fillId="12" borderId="0" xfId="0" applyFont="1" applyFill="1" applyAlignment="1">
      <alignment wrapText="1"/>
    </xf>
    <xf numFmtId="166" fontId="6" fillId="12" borderId="0" xfId="1" applyNumberFormat="1" applyFont="1" applyFill="1"/>
    <xf numFmtId="43" fontId="6" fillId="12" borderId="0" xfId="1" applyFont="1" applyFill="1" applyAlignment="1">
      <alignment vertical="center"/>
    </xf>
    <xf numFmtId="166" fontId="25" fillId="0" borderId="1" xfId="1" applyNumberFormat="1" applyFont="1" applyBorder="1" applyAlignment="1">
      <alignment horizontal="center"/>
    </xf>
    <xf numFmtId="0" fontId="61" fillId="12" borderId="0" xfId="0" applyFont="1" applyFill="1" applyAlignment="1">
      <alignment wrapText="1"/>
    </xf>
    <xf numFmtId="43" fontId="25" fillId="5" borderId="1" xfId="1" applyFont="1" applyFill="1" applyBorder="1" applyAlignment="1">
      <alignment vertical="center"/>
    </xf>
    <xf numFmtId="165" fontId="25" fillId="0" borderId="0" xfId="0" applyNumberFormat="1" applyFont="1"/>
    <xf numFmtId="0" fontId="94" fillId="3" borderId="1" xfId="12" applyFont="1" applyFill="1" applyBorder="1" applyAlignment="1">
      <alignment horizontal="center" vertical="center"/>
    </xf>
    <xf numFmtId="0" fontId="15" fillId="3" borderId="1" xfId="12" applyFont="1" applyFill="1" applyBorder="1" applyAlignment="1">
      <alignment horizontal="center" vertical="center"/>
    </xf>
    <xf numFmtId="0" fontId="3" fillId="3" borderId="1" xfId="12" applyFont="1" applyFill="1" applyBorder="1" applyAlignment="1">
      <alignment horizontal="center" vertical="center"/>
    </xf>
    <xf numFmtId="0" fontId="19" fillId="9" borderId="1" xfId="12" applyFont="1" applyFill="1" applyBorder="1" applyAlignment="1">
      <alignment horizontal="center" vertical="center"/>
    </xf>
    <xf numFmtId="168" fontId="0" fillId="0" borderId="0" xfId="1" applyNumberFormat="1" applyFont="1"/>
    <xf numFmtId="43" fontId="3" fillId="0" borderId="0" xfId="0" applyNumberFormat="1" applyFont="1" applyAlignment="1">
      <alignment vertical="center"/>
    </xf>
    <xf numFmtId="43" fontId="19" fillId="0" borderId="0" xfId="0" applyNumberFormat="1" applyFont="1" applyAlignment="1">
      <alignment vertical="center"/>
    </xf>
    <xf numFmtId="183" fontId="3" fillId="0" borderId="1" xfId="1" applyNumberFormat="1" applyFont="1" applyBorder="1" applyAlignment="1">
      <alignment vertical="center" wrapText="1"/>
    </xf>
    <xf numFmtId="178" fontId="6" fillId="6" borderId="1" xfId="1" applyNumberFormat="1" applyFont="1" applyFill="1" applyBorder="1" applyAlignment="1">
      <alignment vertical="center"/>
    </xf>
    <xf numFmtId="0" fontId="31" fillId="0" borderId="0" xfId="0" applyFont="1" applyAlignment="1">
      <alignment vertical="center"/>
    </xf>
    <xf numFmtId="183" fontId="6" fillId="6" borderId="1" xfId="1" applyNumberFormat="1" applyFont="1" applyFill="1" applyBorder="1" applyAlignment="1">
      <alignment vertical="center"/>
    </xf>
    <xf numFmtId="183" fontId="6" fillId="0" borderId="1" xfId="1" applyNumberFormat="1" applyFont="1" applyBorder="1" applyAlignment="1">
      <alignment vertical="center"/>
    </xf>
    <xf numFmtId="183" fontId="3" fillId="0" borderId="1" xfId="1" applyNumberFormat="1" applyFont="1" applyBorder="1" applyAlignment="1">
      <alignment vertical="center"/>
    </xf>
    <xf numFmtId="183" fontId="90" fillId="0" borderId="1" xfId="1" applyNumberFormat="1" applyFont="1" applyBorder="1" applyAlignment="1">
      <alignment vertical="center"/>
    </xf>
    <xf numFmtId="183" fontId="7" fillId="0" borderId="1" xfId="1" applyNumberFormat="1" applyFont="1" applyBorder="1" applyAlignment="1">
      <alignment vertical="center"/>
    </xf>
    <xf numFmtId="183" fontId="89" fillId="0" borderId="1" xfId="1" applyNumberFormat="1" applyFont="1" applyBorder="1" applyAlignment="1">
      <alignment vertical="center"/>
    </xf>
    <xf numFmtId="183" fontId="3" fillId="0" borderId="1" xfId="1" applyNumberFormat="1" applyFont="1" applyFill="1" applyBorder="1" applyAlignment="1">
      <alignment vertical="center"/>
    </xf>
    <xf numFmtId="183" fontId="87" fillId="0" borderId="1" xfId="1" applyNumberFormat="1" applyFont="1" applyBorder="1" applyAlignment="1">
      <alignment vertical="center"/>
    </xf>
    <xf numFmtId="183" fontId="87" fillId="0" borderId="1" xfId="1" applyNumberFormat="1" applyFont="1" applyFill="1" applyBorder="1" applyAlignment="1">
      <alignment vertical="center"/>
    </xf>
    <xf numFmtId="183" fontId="7" fillId="0" borderId="1" xfId="1" applyNumberFormat="1" applyFont="1" applyFill="1" applyBorder="1" applyAlignment="1">
      <alignment vertical="center"/>
    </xf>
    <xf numFmtId="183" fontId="86" fillId="0" borderId="1" xfId="1" applyNumberFormat="1" applyFont="1" applyBorder="1" applyAlignment="1">
      <alignment vertical="center"/>
    </xf>
    <xf numFmtId="183" fontId="88" fillId="0" borderId="1" xfId="1" applyNumberFormat="1" applyFont="1" applyBorder="1" applyAlignment="1">
      <alignment vertical="center"/>
    </xf>
    <xf numFmtId="183" fontId="7" fillId="0" borderId="1" xfId="1" applyNumberFormat="1" applyFont="1" applyBorder="1"/>
    <xf numFmtId="183" fontId="86" fillId="0" borderId="1" xfId="1" applyNumberFormat="1" applyFont="1" applyFill="1" applyBorder="1" applyAlignment="1">
      <alignment vertical="center"/>
    </xf>
    <xf numFmtId="183" fontId="6" fillId="0" borderId="1" xfId="1" applyNumberFormat="1" applyFont="1" applyFill="1" applyBorder="1" applyAlignment="1">
      <alignment vertical="center"/>
    </xf>
    <xf numFmtId="168" fontId="6" fillId="0" borderId="1" xfId="1" applyNumberFormat="1" applyFont="1" applyFill="1" applyBorder="1" applyAlignment="1">
      <alignment horizontal="center" vertical="center" wrapText="1"/>
    </xf>
    <xf numFmtId="168" fontId="3" fillId="0" borderId="1" xfId="1" applyNumberFormat="1" applyFont="1" applyFill="1" applyBorder="1" applyAlignment="1">
      <alignment horizontal="center" vertical="center" wrapText="1"/>
    </xf>
    <xf numFmtId="168" fontId="6" fillId="0" borderId="1" xfId="1" applyNumberFormat="1" applyFont="1" applyFill="1" applyBorder="1" applyAlignment="1">
      <alignment horizontal="right" vertical="center" wrapText="1"/>
    </xf>
    <xf numFmtId="168" fontId="6" fillId="0" borderId="1" xfId="1" applyNumberFormat="1" applyFont="1" applyFill="1" applyBorder="1" applyAlignment="1">
      <alignment vertical="center"/>
    </xf>
    <xf numFmtId="168" fontId="3" fillId="0" borderId="1" xfId="1" applyNumberFormat="1" applyFont="1" applyFill="1" applyBorder="1" applyAlignment="1">
      <alignment vertical="center"/>
    </xf>
    <xf numFmtId="168" fontId="50" fillId="0" borderId="1" xfId="1" applyNumberFormat="1" applyFont="1" applyFill="1" applyBorder="1" applyAlignment="1">
      <alignment vertical="center"/>
    </xf>
    <xf numFmtId="168" fontId="63" fillId="0" borderId="1" xfId="1" applyNumberFormat="1" applyFont="1" applyFill="1" applyBorder="1" applyAlignment="1">
      <alignment vertical="center"/>
    </xf>
    <xf numFmtId="168" fontId="3" fillId="0" borderId="1" xfId="1" applyNumberFormat="1" applyFont="1" applyBorder="1" applyAlignment="1">
      <alignment vertical="center" wrapText="1"/>
    </xf>
    <xf numFmtId="168" fontId="7" fillId="0" borderId="1" xfId="1" applyNumberFormat="1" applyFont="1" applyFill="1" applyBorder="1" applyAlignment="1">
      <alignment vertical="center"/>
    </xf>
    <xf numFmtId="168" fontId="3" fillId="0" borderId="1" xfId="1" applyNumberFormat="1" applyFont="1" applyBorder="1" applyAlignment="1">
      <alignment horizontal="right" vertical="center"/>
    </xf>
    <xf numFmtId="168" fontId="6" fillId="0" borderId="1" xfId="1" applyNumberFormat="1" applyFont="1" applyBorder="1" applyAlignment="1">
      <alignment vertical="center"/>
    </xf>
    <xf numFmtId="168" fontId="6" fillId="6" borderId="1" xfId="1" applyNumberFormat="1" applyFont="1" applyFill="1" applyBorder="1" applyAlignment="1">
      <alignment vertical="center"/>
    </xf>
    <xf numFmtId="168" fontId="72" fillId="0" borderId="1" xfId="1" applyNumberFormat="1" applyFont="1" applyFill="1" applyBorder="1" applyAlignment="1">
      <alignment horizontal="center" vertical="center" wrapText="1"/>
    </xf>
    <xf numFmtId="168" fontId="91" fillId="0" borderId="1" xfId="1" applyNumberFormat="1" applyFont="1" applyFill="1" applyBorder="1" applyAlignment="1">
      <alignment vertical="center"/>
    </xf>
    <xf numFmtId="168" fontId="91" fillId="0" borderId="1" xfId="1" applyNumberFormat="1" applyFont="1" applyFill="1" applyBorder="1" applyAlignment="1">
      <alignment horizontal="center" vertical="center" wrapText="1"/>
    </xf>
    <xf numFmtId="167" fontId="55" fillId="5" borderId="0" xfId="11" applyNumberFormat="1" applyFont="1" applyFill="1" applyAlignment="1">
      <alignment vertical="center"/>
    </xf>
    <xf numFmtId="168" fontId="6" fillId="0" borderId="0" xfId="0" applyNumberFormat="1" applyFont="1" applyAlignment="1">
      <alignment vertical="center"/>
    </xf>
    <xf numFmtId="168" fontId="3" fillId="0" borderId="1" xfId="1" applyNumberFormat="1" applyFont="1" applyBorder="1" applyAlignment="1">
      <alignment horizontal="right" vertical="center" wrapText="1"/>
    </xf>
    <xf numFmtId="168" fontId="3" fillId="0" borderId="1" xfId="1" applyNumberFormat="1" applyFont="1" applyFill="1" applyBorder="1" applyAlignment="1">
      <alignment horizontal="right" vertical="center" wrapText="1"/>
    </xf>
    <xf numFmtId="168" fontId="3" fillId="0" borderId="1" xfId="1" applyNumberFormat="1" applyFont="1" applyBorder="1" applyAlignment="1">
      <alignment vertical="center"/>
    </xf>
    <xf numFmtId="168" fontId="3" fillId="0" borderId="0" xfId="0" applyNumberFormat="1" applyFont="1" applyAlignment="1">
      <alignment vertical="center"/>
    </xf>
    <xf numFmtId="168" fontId="3" fillId="3" borderId="1" xfId="1" applyNumberFormat="1" applyFont="1" applyFill="1" applyBorder="1" applyAlignment="1">
      <alignment horizontal="right" vertical="center" wrapText="1"/>
    </xf>
    <xf numFmtId="168" fontId="3" fillId="3" borderId="1" xfId="1" applyNumberFormat="1" applyFont="1" applyFill="1" applyBorder="1" applyAlignment="1">
      <alignment vertical="center"/>
    </xf>
    <xf numFmtId="168" fontId="3" fillId="3" borderId="0" xfId="0" applyNumberFormat="1" applyFont="1" applyFill="1" applyAlignment="1">
      <alignment vertical="center"/>
    </xf>
    <xf numFmtId="168" fontId="25" fillId="0" borderId="1" xfId="1" applyNumberFormat="1" applyFont="1" applyFill="1" applyBorder="1" applyAlignment="1">
      <alignment horizontal="right" vertical="center" wrapText="1"/>
    </xf>
    <xf numFmtId="168" fontId="25" fillId="0" borderId="1" xfId="1" applyNumberFormat="1" applyFont="1" applyFill="1" applyBorder="1" applyAlignment="1">
      <alignment horizontal="center" vertical="center" wrapText="1"/>
    </xf>
    <xf numFmtId="168" fontId="25" fillId="3" borderId="1" xfId="1" applyNumberFormat="1" applyFont="1" applyFill="1" applyBorder="1" applyAlignment="1">
      <alignment horizontal="right" vertical="center" wrapText="1"/>
    </xf>
    <xf numFmtId="168" fontId="6" fillId="3" borderId="1" xfId="1" applyNumberFormat="1" applyFont="1" applyFill="1" applyBorder="1" applyAlignment="1">
      <alignment horizontal="center" vertical="center" wrapText="1"/>
    </xf>
    <xf numFmtId="168" fontId="61" fillId="0" borderId="1" xfId="1" applyNumberFormat="1" applyFont="1" applyFill="1" applyBorder="1" applyAlignment="1">
      <alignment horizontal="right" vertical="center" wrapText="1"/>
    </xf>
    <xf numFmtId="168" fontId="61" fillId="0" borderId="1" xfId="1" applyNumberFormat="1" applyFont="1" applyFill="1" applyBorder="1" applyAlignment="1">
      <alignment horizontal="center" vertical="center" wrapText="1"/>
    </xf>
    <xf numFmtId="184" fontId="6" fillId="0" borderId="1" xfId="1" applyNumberFormat="1" applyFont="1" applyBorder="1" applyAlignment="1">
      <alignment horizontal="right" vertical="center" wrapText="1"/>
    </xf>
    <xf numFmtId="184" fontId="3" fillId="0" borderId="1" xfId="1" applyNumberFormat="1" applyFont="1" applyBorder="1" applyAlignment="1">
      <alignment horizontal="right" vertical="center" wrapText="1"/>
    </xf>
    <xf numFmtId="184" fontId="6" fillId="0" borderId="1" xfId="1" applyNumberFormat="1" applyFont="1" applyFill="1" applyBorder="1" applyAlignment="1">
      <alignment vertical="center"/>
    </xf>
    <xf numFmtId="184" fontId="3" fillId="0" borderId="1" xfId="1" applyNumberFormat="1" applyFont="1" applyFill="1" applyBorder="1" applyAlignment="1">
      <alignment vertical="center"/>
    </xf>
    <xf numFmtId="184" fontId="7" fillId="0" borderId="1" xfId="1" applyNumberFormat="1" applyFont="1" applyFill="1" applyBorder="1" applyAlignment="1">
      <alignment vertical="center"/>
    </xf>
    <xf numFmtId="184" fontId="6" fillId="0" borderId="1" xfId="1" applyNumberFormat="1" applyFont="1" applyFill="1" applyBorder="1" applyAlignment="1">
      <alignment horizontal="right" vertical="center" wrapText="1"/>
    </xf>
    <xf numFmtId="184" fontId="3" fillId="0" borderId="1" xfId="1" applyNumberFormat="1" applyFont="1" applyBorder="1" applyAlignment="1">
      <alignment horizontal="right" vertical="center"/>
    </xf>
    <xf numFmtId="168" fontId="100" fillId="0" borderId="1" xfId="1" applyNumberFormat="1" applyFont="1" applyFill="1" applyBorder="1" applyAlignment="1">
      <alignment horizontal="right" vertical="center" wrapText="1"/>
    </xf>
    <xf numFmtId="168" fontId="61" fillId="5" borderId="1" xfId="1" applyNumberFormat="1" applyFont="1" applyFill="1" applyBorder="1" applyAlignment="1">
      <alignment vertical="center"/>
    </xf>
    <xf numFmtId="168" fontId="25" fillId="0" borderId="1" xfId="1" applyNumberFormat="1" applyFont="1" applyBorder="1" applyAlignment="1">
      <alignment vertical="center"/>
    </xf>
    <xf numFmtId="168" fontId="25" fillId="0" borderId="1" xfId="1" applyNumberFormat="1" applyFont="1" applyBorder="1" applyAlignment="1">
      <alignment vertical="center" wrapText="1"/>
    </xf>
    <xf numFmtId="0" fontId="25" fillId="0" borderId="4" xfId="0" applyFont="1" applyBorder="1" applyAlignment="1">
      <alignment horizontal="center" vertical="center"/>
    </xf>
    <xf numFmtId="0" fontId="25" fillId="0" borderId="4" xfId="0" applyFont="1" applyBorder="1" applyAlignment="1">
      <alignment vertical="center" wrapText="1"/>
    </xf>
    <xf numFmtId="170" fontId="25" fillId="0" borderId="0" xfId="0" applyNumberFormat="1" applyFont="1"/>
    <xf numFmtId="185" fontId="25" fillId="0" borderId="0" xfId="0" applyNumberFormat="1" applyFont="1" applyAlignment="1">
      <alignment vertical="center"/>
    </xf>
    <xf numFmtId="170" fontId="74" fillId="0" borderId="0" xfId="0" applyNumberFormat="1" applyFont="1"/>
    <xf numFmtId="186" fontId="3" fillId="0" borderId="0" xfId="0" applyNumberFormat="1" applyFont="1" applyAlignment="1">
      <alignment vertical="center"/>
    </xf>
    <xf numFmtId="170" fontId="71" fillId="0" borderId="0" xfId="0" applyNumberFormat="1" applyFont="1"/>
    <xf numFmtId="0" fontId="2" fillId="0" borderId="0" xfId="0" applyFont="1" applyAlignment="1">
      <alignment horizontal="right"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6" fillId="2" borderId="1" xfId="0" applyFont="1" applyFill="1" applyBorder="1" applyAlignment="1">
      <alignment horizontal="center" vertical="center" wrapText="1"/>
    </xf>
    <xf numFmtId="0" fontId="6" fillId="0" borderId="0" xfId="0" applyFont="1" applyAlignment="1">
      <alignment horizontal="righ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left" vertical="center" wrapText="1"/>
    </xf>
    <xf numFmtId="0" fontId="44" fillId="0" borderId="0" xfId="0" applyFont="1" applyAlignment="1">
      <alignment horizontal="right" vertical="center" wrapText="1"/>
    </xf>
    <xf numFmtId="0" fontId="45" fillId="0" borderId="0" xfId="0" applyFont="1" applyAlignment="1">
      <alignment horizontal="center" vertical="center" wrapText="1"/>
    </xf>
    <xf numFmtId="0" fontId="26" fillId="0" borderId="0" xfId="0" applyFont="1" applyAlignment="1">
      <alignment horizontal="center" vertical="center" wrapText="1"/>
    </xf>
    <xf numFmtId="0" fontId="28" fillId="0" borderId="0" xfId="0" applyFont="1" applyAlignment="1">
      <alignment horizontal="center" vertical="center" wrapText="1"/>
    </xf>
    <xf numFmtId="0" fontId="26"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0" xfId="0" applyFont="1" applyAlignment="1">
      <alignment horizontal="right" vertical="center"/>
    </xf>
    <xf numFmtId="0" fontId="6" fillId="0" borderId="0" xfId="0" applyFont="1" applyAlignment="1">
      <alignment horizontal="center" vertical="center"/>
    </xf>
    <xf numFmtId="0" fontId="7" fillId="0" borderId="0" xfId="0" applyFont="1" applyAlignment="1">
      <alignment horizontal="left" wrapText="1"/>
    </xf>
    <xf numFmtId="0" fontId="7" fillId="0" borderId="0" xfId="0" applyFont="1" applyAlignment="1">
      <alignment horizontal="center" vertical="center"/>
    </xf>
    <xf numFmtId="0" fontId="10" fillId="0" borderId="0" xfId="0" applyFont="1" applyAlignment="1">
      <alignment horizontal="left" vertical="center" wrapText="1"/>
    </xf>
    <xf numFmtId="0" fontId="3" fillId="2" borderId="5" xfId="0" applyFont="1" applyFill="1" applyBorder="1" applyAlignment="1">
      <alignment horizontal="center" vertical="center" wrapText="1"/>
    </xf>
    <xf numFmtId="0" fontId="10" fillId="0" borderId="9" xfId="0" applyFont="1" applyBorder="1" applyAlignment="1">
      <alignment horizontal="left" vertical="center" wrapText="1"/>
    </xf>
    <xf numFmtId="0" fontId="28" fillId="0" borderId="0" xfId="0" applyFont="1" applyAlignment="1">
      <alignment horizontal="left" vertical="center" wrapText="1"/>
    </xf>
    <xf numFmtId="0" fontId="30" fillId="0" borderId="0" xfId="0" applyFont="1" applyAlignment="1">
      <alignment horizontal="center" vertical="center"/>
    </xf>
    <xf numFmtId="0" fontId="46" fillId="0" borderId="0" xfId="0" applyFont="1" applyAlignment="1">
      <alignment horizontal="center" vertical="center" wrapText="1"/>
    </xf>
    <xf numFmtId="0" fontId="32" fillId="0" borderId="0" xfId="0" applyFont="1" applyAlignment="1">
      <alignment horizontal="left" vertical="center" wrapText="1"/>
    </xf>
    <xf numFmtId="0" fontId="33" fillId="0" borderId="1" xfId="0" applyFont="1" applyBorder="1" applyAlignment="1">
      <alignment horizontal="center" vertical="center" wrapText="1"/>
    </xf>
    <xf numFmtId="0" fontId="31" fillId="0" borderId="0" xfId="0" applyFont="1" applyAlignment="1">
      <alignment horizontal="left" vertical="center" wrapText="1"/>
    </xf>
    <xf numFmtId="0" fontId="30" fillId="0" borderId="0" xfId="0" applyFont="1" applyAlignment="1">
      <alignment horizontal="center" vertical="center" wrapText="1"/>
    </xf>
    <xf numFmtId="0" fontId="30" fillId="0" borderId="1" xfId="0" applyFont="1" applyBorder="1" applyAlignment="1">
      <alignment horizontal="center" vertical="center" wrapText="1"/>
    </xf>
    <xf numFmtId="0" fontId="31" fillId="0" borderId="0" xfId="0" applyFont="1" applyAlignment="1">
      <alignment horizontal="left" vertical="center"/>
    </xf>
    <xf numFmtId="0" fontId="46" fillId="0" borderId="0" xfId="0" applyFont="1" applyAlignment="1">
      <alignment horizontal="center" vertical="center"/>
    </xf>
    <xf numFmtId="0" fontId="21" fillId="0" borderId="0" xfId="0" applyFont="1" applyAlignment="1">
      <alignment horizontal="left" vertical="center"/>
    </xf>
    <xf numFmtId="0" fontId="14" fillId="0" borderId="0" xfId="0" applyFont="1" applyAlignment="1">
      <alignment horizontal="center" vertical="center"/>
    </xf>
    <xf numFmtId="0" fontId="38" fillId="0" borderId="1" xfId="0" applyFont="1" applyBorder="1" applyAlignment="1">
      <alignment horizontal="center" vertical="center" wrapText="1"/>
    </xf>
    <xf numFmtId="0" fontId="38" fillId="0" borderId="0" xfId="0" applyFont="1" applyAlignment="1">
      <alignment horizontal="center" vertical="center"/>
    </xf>
    <xf numFmtId="0" fontId="43" fillId="0" borderId="0" xfId="0" applyFont="1" applyAlignment="1">
      <alignment horizontal="center" vertical="center" wrapText="1"/>
    </xf>
    <xf numFmtId="0" fontId="95" fillId="0" borderId="0" xfId="0" applyFont="1" applyAlignment="1">
      <alignment horizontal="center" vertical="center"/>
    </xf>
    <xf numFmtId="0" fontId="37" fillId="0" borderId="8" xfId="0" applyFont="1" applyBorder="1" applyAlignment="1">
      <alignment horizontal="right" vertical="center"/>
    </xf>
    <xf numFmtId="0" fontId="40" fillId="0" borderId="0" xfId="3" applyFont="1" applyAlignment="1">
      <alignment horizontal="center" vertical="center"/>
    </xf>
    <xf numFmtId="0" fontId="47" fillId="0" borderId="0" xfId="0" applyFont="1" applyAlignment="1">
      <alignment horizontal="center"/>
    </xf>
    <xf numFmtId="0" fontId="47" fillId="0" borderId="0" xfId="5" applyFont="1" applyAlignment="1">
      <alignment horizontal="center" vertical="center"/>
    </xf>
    <xf numFmtId="0" fontId="48" fillId="0" borderId="0" xfId="5" applyFont="1" applyAlignment="1">
      <alignment horizontal="center" vertical="center"/>
    </xf>
    <xf numFmtId="0" fontId="42" fillId="0" borderId="8" xfId="0" applyFont="1" applyBorder="1" applyAlignment="1">
      <alignment horizontal="center"/>
    </xf>
    <xf numFmtId="0" fontId="40" fillId="0" borderId="3" xfId="3" applyFont="1" applyBorder="1" applyAlignment="1">
      <alignment horizontal="center" vertical="center" wrapText="1"/>
    </xf>
    <xf numFmtId="0" fontId="40" fillId="0" borderId="11" xfId="3" applyFont="1" applyBorder="1" applyAlignment="1">
      <alignment horizontal="center" vertical="center"/>
    </xf>
    <xf numFmtId="0" fontId="40" fillId="0" borderId="3" xfId="3" applyFont="1" applyBorder="1" applyAlignment="1">
      <alignment horizontal="center" vertical="center"/>
    </xf>
    <xf numFmtId="0" fontId="40" fillId="0" borderId="2" xfId="3" applyFont="1" applyBorder="1" applyAlignment="1">
      <alignment horizontal="center" vertical="center"/>
    </xf>
    <xf numFmtId="0" fontId="40" fillId="0" borderId="12" xfId="3" applyFont="1" applyBorder="1" applyAlignment="1">
      <alignment horizontal="center" vertical="center"/>
    </xf>
    <xf numFmtId="0" fontId="40" fillId="0" borderId="10" xfId="3" applyFont="1" applyBorder="1" applyAlignment="1">
      <alignment horizontal="center" vertical="center"/>
    </xf>
    <xf numFmtId="0" fontId="2" fillId="0" borderId="0" xfId="0" applyFont="1" applyAlignment="1">
      <alignment horizontal="center" vertical="center"/>
    </xf>
    <xf numFmtId="0" fontId="20" fillId="0" borderId="8" xfId="0" applyFont="1" applyBorder="1" applyAlignment="1">
      <alignment horizontal="right" vertical="center"/>
    </xf>
    <xf numFmtId="0" fontId="96" fillId="0" borderId="0" xfId="0" applyFont="1" applyAlignment="1">
      <alignment horizontal="center" vertical="center" wrapText="1"/>
    </xf>
    <xf numFmtId="0" fontId="21" fillId="0" borderId="0" xfId="0" applyFont="1" applyAlignment="1">
      <alignment horizontal="center" vertical="center" wrapText="1"/>
    </xf>
    <xf numFmtId="0" fontId="21" fillId="0" borderId="0" xfId="0" applyFont="1" applyAlignment="1">
      <alignment horizontal="center" vertical="center"/>
    </xf>
    <xf numFmtId="0" fontId="96" fillId="0" borderId="0" xfId="0" applyFont="1" applyAlignment="1">
      <alignment horizontal="center" vertical="center"/>
    </xf>
    <xf numFmtId="0" fontId="2" fillId="0" borderId="0" xfId="0" applyFont="1" applyAlignment="1">
      <alignment horizontal="left"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0" fillId="0" borderId="8" xfId="0" applyFont="1" applyBorder="1" applyAlignment="1">
      <alignment horizontal="center"/>
    </xf>
    <xf numFmtId="0" fontId="43" fillId="0" borderId="0" xfId="0" applyFont="1" applyAlignment="1">
      <alignment horizontal="center" wrapText="1"/>
    </xf>
    <xf numFmtId="0" fontId="31" fillId="0" borderId="0" xfId="0" applyFont="1" applyAlignment="1">
      <alignment horizontal="center" vertical="center"/>
    </xf>
    <xf numFmtId="0" fontId="37" fillId="0" borderId="8" xfId="0" applyFont="1" applyBorder="1" applyAlignment="1">
      <alignment horizontal="center"/>
    </xf>
    <xf numFmtId="0" fontId="43" fillId="0" borderId="0" xfId="0" applyFont="1" applyAlignment="1">
      <alignment horizontal="center"/>
    </xf>
    <xf numFmtId="0" fontId="38" fillId="0" borderId="2" xfId="0" applyFont="1" applyBorder="1" applyAlignment="1">
      <alignment horizontal="center" vertical="center" wrapText="1"/>
    </xf>
    <xf numFmtId="0" fontId="38" fillId="0" borderId="12" xfId="0" applyFont="1" applyBorder="1" applyAlignment="1">
      <alignment horizontal="center" vertical="center" wrapText="1"/>
    </xf>
    <xf numFmtId="0" fontId="38" fillId="0" borderId="10"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11" xfId="0" applyFont="1" applyBorder="1" applyAlignment="1">
      <alignment horizontal="center" vertical="center" wrapText="1"/>
    </xf>
    <xf numFmtId="0" fontId="38" fillId="0" borderId="4" xfId="0" applyFont="1" applyBorder="1" applyAlignment="1">
      <alignment horizontal="center" vertical="center" wrapText="1"/>
    </xf>
    <xf numFmtId="0" fontId="2" fillId="3" borderId="0" xfId="0" applyFont="1" applyFill="1" applyAlignment="1">
      <alignment horizontal="center" vertical="center" wrapText="1"/>
    </xf>
    <xf numFmtId="0" fontId="20" fillId="0" borderId="9" xfId="0" applyFont="1" applyBorder="1" applyAlignment="1">
      <alignment horizontal="left" vertical="center" wrapText="1"/>
    </xf>
    <xf numFmtId="0" fontId="20" fillId="0" borderId="9" xfId="0" applyFont="1" applyBorder="1" applyAlignment="1">
      <alignment horizontal="left" vertical="center"/>
    </xf>
    <xf numFmtId="0" fontId="49" fillId="0" borderId="0" xfId="0" applyFont="1" applyAlignment="1">
      <alignment horizontal="center" vertical="center" wrapText="1"/>
    </xf>
    <xf numFmtId="0" fontId="50" fillId="0" borderId="0" xfId="0" applyFont="1" applyAlignment="1">
      <alignment horizontal="center" vertical="center" wrapText="1"/>
    </xf>
    <xf numFmtId="0" fontId="50" fillId="0" borderId="8" xfId="0" applyFont="1" applyBorder="1" applyAlignment="1">
      <alignment horizontal="right" vertical="center"/>
    </xf>
    <xf numFmtId="0" fontId="48" fillId="0" borderId="0" xfId="0" applyFont="1" applyAlignment="1">
      <alignment horizontal="left" vertical="center" wrapText="1"/>
    </xf>
    <xf numFmtId="0" fontId="48" fillId="0" borderId="0" xfId="0" applyFont="1" applyAlignment="1">
      <alignment horizontal="left" vertical="center"/>
    </xf>
    <xf numFmtId="0" fontId="13" fillId="0" borderId="0" xfId="0" applyFont="1" applyAlignment="1">
      <alignment horizontal="center" vertical="center" wrapText="1"/>
    </xf>
    <xf numFmtId="0" fontId="58" fillId="0" borderId="0" xfId="0" applyFont="1" applyAlignment="1">
      <alignment horizontal="center" vertical="center" wrapText="1"/>
    </xf>
    <xf numFmtId="0" fontId="20" fillId="0" borderId="12" xfId="0" applyFont="1" applyBorder="1" applyAlignment="1">
      <alignment horizontal="left" vertical="center" wrapText="1"/>
    </xf>
    <xf numFmtId="0" fontId="10" fillId="3" borderId="0" xfId="0" applyFont="1" applyFill="1" applyAlignment="1">
      <alignment horizontal="left" vertical="center" wrapText="1"/>
    </xf>
    <xf numFmtId="0" fontId="22" fillId="0" borderId="0" xfId="0" applyFont="1" applyAlignment="1">
      <alignment horizontal="center" vertical="center"/>
    </xf>
    <xf numFmtId="0" fontId="20" fillId="0" borderId="8" xfId="0" applyFont="1" applyBorder="1" applyAlignment="1">
      <alignment horizontal="right" vertical="center" wrapText="1"/>
    </xf>
    <xf numFmtId="167" fontId="6" fillId="0" borderId="1" xfId="1" applyNumberFormat="1" applyFont="1" applyFill="1" applyBorder="1" applyAlignment="1">
      <alignment horizontal="center" vertical="center" wrapText="1"/>
    </xf>
    <xf numFmtId="0" fontId="13" fillId="0" borderId="0" xfId="0" applyFont="1" applyAlignment="1">
      <alignment horizontal="left" vertical="center" wrapText="1"/>
    </xf>
    <xf numFmtId="0" fontId="6" fillId="0" borderId="9" xfId="0" applyFont="1" applyBorder="1" applyAlignment="1">
      <alignment horizontal="left" vertical="center" wrapText="1"/>
    </xf>
    <xf numFmtId="173" fontId="96" fillId="0" borderId="0" xfId="0" applyNumberFormat="1" applyFont="1" applyAlignment="1">
      <alignment horizontal="center" vertical="center"/>
    </xf>
    <xf numFmtId="0" fontId="7" fillId="0" borderId="8" xfId="0" applyFont="1" applyBorder="1" applyAlignment="1">
      <alignment horizontal="right" vertical="center"/>
    </xf>
    <xf numFmtId="3" fontId="6" fillId="0" borderId="2" xfId="0" applyNumberFormat="1" applyFont="1" applyBorder="1" applyAlignment="1">
      <alignment horizontal="center" vertical="center" wrapText="1"/>
    </xf>
    <xf numFmtId="3" fontId="6" fillId="0" borderId="12" xfId="0" applyNumberFormat="1" applyFont="1" applyBorder="1" applyAlignment="1">
      <alignment horizontal="center" vertical="center" wrapText="1"/>
    </xf>
    <xf numFmtId="3" fontId="6" fillId="0" borderId="10" xfId="0" applyNumberFormat="1" applyFont="1" applyBorder="1" applyAlignment="1">
      <alignment horizontal="center" vertical="center" wrapText="1"/>
    </xf>
    <xf numFmtId="3" fontId="6" fillId="0" borderId="3" xfId="0" applyNumberFormat="1" applyFont="1" applyBorder="1" applyAlignment="1">
      <alignment horizontal="center" vertical="center" wrapText="1"/>
    </xf>
    <xf numFmtId="3" fontId="6" fillId="0" borderId="11" xfId="0" applyNumberFormat="1" applyFont="1" applyBorder="1" applyAlignment="1">
      <alignment horizontal="center" vertical="center" wrapText="1"/>
    </xf>
    <xf numFmtId="3" fontId="6" fillId="0" borderId="4" xfId="0" applyNumberFormat="1" applyFont="1" applyBorder="1" applyAlignment="1">
      <alignment horizontal="center" vertical="center" wrapText="1"/>
    </xf>
    <xf numFmtId="0" fontId="6" fillId="0" borderId="11" xfId="0" applyFont="1" applyBorder="1" applyAlignment="1">
      <alignment horizontal="center" vertical="center" wrapText="1"/>
    </xf>
    <xf numFmtId="49" fontId="6" fillId="0" borderId="3" xfId="0" applyNumberFormat="1" applyFont="1" applyBorder="1" applyAlignment="1">
      <alignment horizontal="center" vertical="center"/>
    </xf>
    <xf numFmtId="49" fontId="6" fillId="0" borderId="11" xfId="0" applyNumberFormat="1" applyFont="1" applyBorder="1" applyAlignment="1">
      <alignment horizontal="center" vertical="center"/>
    </xf>
    <xf numFmtId="49" fontId="6" fillId="0" borderId="4" xfId="0" applyNumberFormat="1" applyFont="1" applyBorder="1" applyAlignment="1">
      <alignment horizontal="center" vertical="center"/>
    </xf>
    <xf numFmtId="3" fontId="6" fillId="0" borderId="1" xfId="0" applyNumberFormat="1" applyFont="1" applyBorder="1" applyAlignment="1">
      <alignment horizontal="center" vertical="center" wrapText="1"/>
    </xf>
    <xf numFmtId="3" fontId="22" fillId="0" borderId="0" xfId="0" applyNumberFormat="1" applyFont="1" applyAlignment="1">
      <alignment horizontal="center" vertical="center"/>
    </xf>
    <xf numFmtId="0" fontId="55" fillId="3" borderId="3" xfId="11" applyFont="1" applyFill="1" applyBorder="1" applyAlignment="1">
      <alignment horizontal="center" vertical="center"/>
    </xf>
    <xf numFmtId="0" fontId="55" fillId="3" borderId="11" xfId="11" applyFont="1" applyFill="1" applyBorder="1" applyAlignment="1">
      <alignment horizontal="center" vertical="center"/>
    </xf>
    <xf numFmtId="0" fontId="55" fillId="3" borderId="4" xfId="11" applyFont="1" applyFill="1" applyBorder="1" applyAlignment="1">
      <alignment horizontal="center" vertical="center"/>
    </xf>
    <xf numFmtId="3" fontId="55" fillId="3" borderId="3" xfId="11" applyNumberFormat="1" applyFont="1" applyFill="1" applyBorder="1" applyAlignment="1">
      <alignment horizontal="center" vertical="center" wrapText="1"/>
    </xf>
    <xf numFmtId="3" fontId="55" fillId="3" borderId="11" xfId="11" applyNumberFormat="1" applyFont="1" applyFill="1" applyBorder="1" applyAlignment="1">
      <alignment horizontal="center" vertical="center" wrapText="1"/>
    </xf>
    <xf numFmtId="3" fontId="55" fillId="3" borderId="4" xfId="11" applyNumberFormat="1" applyFont="1" applyFill="1" applyBorder="1" applyAlignment="1">
      <alignment horizontal="center" vertical="center" wrapText="1"/>
    </xf>
    <xf numFmtId="0" fontId="61" fillId="12" borderId="2" xfId="0" applyFont="1" applyFill="1" applyBorder="1" applyAlignment="1">
      <alignment horizontal="center" wrapText="1"/>
    </xf>
    <xf numFmtId="0" fontId="61" fillId="12" borderId="10" xfId="0" applyFont="1" applyFill="1" applyBorder="1" applyAlignment="1">
      <alignment horizontal="center" wrapText="1"/>
    </xf>
    <xf numFmtId="166" fontId="61" fillId="0" borderId="1" xfId="1" applyNumberFormat="1" applyFont="1" applyBorder="1" applyAlignment="1">
      <alignment horizontal="center" vertical="center"/>
    </xf>
    <xf numFmtId="0" fontId="25" fillId="0" borderId="3"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4" xfId="0" applyFont="1" applyBorder="1" applyAlignment="1">
      <alignment horizontal="center" vertical="center" wrapText="1"/>
    </xf>
    <xf numFmtId="0" fontId="2" fillId="3" borderId="1" xfId="12" applyFont="1" applyFill="1" applyBorder="1" applyAlignment="1">
      <alignment horizontal="center" vertical="center"/>
    </xf>
    <xf numFmtId="0" fontId="2" fillId="3" borderId="3" xfId="12" applyFont="1" applyFill="1" applyBorder="1" applyAlignment="1">
      <alignment horizontal="center" vertical="center"/>
    </xf>
    <xf numFmtId="0" fontId="13" fillId="3" borderId="0" xfId="12" applyFont="1" applyFill="1" applyAlignment="1">
      <alignment horizontal="center"/>
    </xf>
    <xf numFmtId="0" fontId="13" fillId="3" borderId="0" xfId="12" applyFont="1" applyFill="1" applyAlignment="1">
      <alignment horizontal="center" vertical="center" wrapText="1"/>
    </xf>
    <xf numFmtId="0" fontId="94" fillId="3" borderId="0" xfId="12" applyFont="1" applyFill="1" applyAlignment="1">
      <alignment horizontal="center" vertical="center" wrapText="1"/>
    </xf>
    <xf numFmtId="0" fontId="14" fillId="3" borderId="0" xfId="12" applyFont="1" applyFill="1" applyAlignment="1">
      <alignment horizontal="center"/>
    </xf>
    <xf numFmtId="0" fontId="94" fillId="3" borderId="0" xfId="12" applyFont="1" applyFill="1"/>
    <xf numFmtId="0" fontId="6" fillId="8" borderId="19" xfId="12" applyFont="1" applyFill="1" applyBorder="1" applyAlignment="1">
      <alignment horizontal="center" vertical="center" wrapText="1"/>
    </xf>
    <xf numFmtId="0" fontId="19" fillId="3" borderId="21" xfId="12" applyFont="1" applyFill="1" applyBorder="1"/>
    <xf numFmtId="0" fontId="6" fillId="7" borderId="19" xfId="12" applyFont="1" applyFill="1" applyBorder="1" applyAlignment="1">
      <alignment horizontal="center" vertical="center" wrapText="1"/>
    </xf>
    <xf numFmtId="180" fontId="6" fillId="8" borderId="19" xfId="12" applyNumberFormat="1" applyFont="1" applyFill="1" applyBorder="1" applyAlignment="1">
      <alignment horizontal="center" vertical="center" wrapText="1"/>
    </xf>
    <xf numFmtId="0" fontId="19" fillId="3" borderId="21" xfId="12" applyFont="1" applyFill="1" applyBorder="1" applyAlignment="1">
      <alignment horizontal="center"/>
    </xf>
    <xf numFmtId="0" fontId="6" fillId="8" borderId="20" xfId="12" applyFont="1" applyFill="1" applyBorder="1" applyAlignment="1">
      <alignment horizontal="center" vertical="center" wrapText="1"/>
    </xf>
    <xf numFmtId="0" fontId="19" fillId="3" borderId="22" xfId="12" applyFont="1" applyFill="1" applyBorder="1" applyAlignment="1">
      <alignment horizontal="center"/>
    </xf>
    <xf numFmtId="0" fontId="6" fillId="3" borderId="1" xfId="12" applyFont="1" applyFill="1" applyBorder="1" applyAlignment="1">
      <alignment horizontal="center" vertical="center" wrapText="1"/>
    </xf>
    <xf numFmtId="0" fontId="6" fillId="3" borderId="3" xfId="12" applyFont="1" applyFill="1" applyBorder="1" applyAlignment="1">
      <alignment horizontal="center" vertical="center" wrapText="1"/>
    </xf>
    <xf numFmtId="0" fontId="15" fillId="0" borderId="0" xfId="0" applyFont="1" applyAlignment="1">
      <alignment horizontal="center" vertical="center" wrapText="1"/>
    </xf>
    <xf numFmtId="0" fontId="32" fillId="0" borderId="9" xfId="0" applyFont="1" applyBorder="1" applyAlignment="1">
      <alignment horizontal="left" vertical="center" wrapText="1"/>
    </xf>
    <xf numFmtId="0" fontId="0" fillId="0" borderId="0" xfId="0" applyAlignment="1">
      <alignment horizontal="center" vertical="center" wrapText="1"/>
    </xf>
    <xf numFmtId="0" fontId="13" fillId="0" borderId="1" xfId="0" applyFont="1" applyBorder="1" applyAlignment="1">
      <alignment horizontal="center" vertical="center" wrapText="1"/>
    </xf>
  </cellXfs>
  <cellStyles count="13">
    <cellStyle name="Comma" xfId="1" builtinId="3"/>
    <cellStyle name="Comma [0]" xfId="8" builtinId="6"/>
    <cellStyle name="Comma 10 2" xfId="9" xr:uid="{7B01DEE4-E95B-499C-99F6-21E7FA4129E3}"/>
    <cellStyle name="Comma 2" xfId="2" xr:uid="{00000000-0005-0000-0000-000001000000}"/>
    <cellStyle name="Comma 2 2" xfId="7" xr:uid="{F360B07A-2166-4AC3-BEC0-F66062FB506B}"/>
    <cellStyle name="Comma 3 2" xfId="10" xr:uid="{A3A754D0-34D1-478F-A2BA-F140A9FA7AA4}"/>
    <cellStyle name="Normal" xfId="0" builtinId="0"/>
    <cellStyle name="Normal 2" xfId="3" xr:uid="{00000000-0005-0000-0000-000003000000}"/>
    <cellStyle name="Normal 2 2" xfId="4" xr:uid="{00000000-0005-0000-0000-000004000000}"/>
    <cellStyle name="Normal 2_Cấp 57" xfId="5" xr:uid="{00000000-0005-0000-0000-000005000000}"/>
    <cellStyle name="Normal 2_SO LIEU NQ 2012 (Ban hong)" xfId="6" xr:uid="{9AC78B4B-E59E-4D20-B675-72BF9771FE2A}"/>
    <cellStyle name="Normal 3" xfId="11" xr:uid="{29880FAF-16AE-461C-B800-69EE79E344E5}"/>
    <cellStyle name="Normal 4" xfId="12" xr:uid="{4C8446BD-69A4-480F-857B-28123CFF87C3}"/>
  </cellStyles>
  <dxfs count="0"/>
  <tableStyles count="0" defaultTableStyle="TableStyleMedium9" defaultPivotStyle="PivotStyleLight16"/>
  <colors>
    <mruColors>
      <color rgb="FFCC0099"/>
      <color rgb="FFF93D17"/>
      <color rgb="FF920407"/>
      <color rgb="FF000099"/>
      <color rgb="FF33CC33"/>
      <color rgb="FFA9E0ED"/>
      <color rgb="FFF3C5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externalLink" Target="externalLinks/externalLink1.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Tr&#236;nh%20K&#7922;%20H&#7884;P%20th&#7913;%20hai\1.%20Bao%20cao%20thu,%20chi%20NS%20x&#227;\PL%20k&#232;m%20theo%20BC%20thu%20chi%20ng&#224;y%2001.12.2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HP\Desktop\t&#224;i%20li&#7879;u%20giao%202025,%20ky%20hop%20t9%20ng&#224;y%2012.%2012.24\1.%20B&#225;o%20c&#225;o%20thu%20chi%2024,25%20(10.12)%20dung\T12.%2010%20%20Bieu%20kem%20theo%20b&#225;o%20c&#225;o%20thu,%20chi%202024,%202025%20s&#7917;a%20&#272;VT%20tri&#7879;u&#273;.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GIANGKT\Desktop\8.%20Nghi%20quyet%20Thu,%20chi%20NS%202026%20(TTr%20116)\Nghi%20quyet%20thu,chi,phan%20bo\Nghi%20quyet%20phan%20bo%20du%20toan%202026\4.%20PL%20giao%20d&#7921;%20to&#225;n%20chi%202026%20%20(k&#232;m%20NQ%20Chu&#7849;n)%20(1).xlsx" TargetMode="External"/><Relationship Id="rId1" Type="http://schemas.openxmlformats.org/officeDocument/2006/relationships/externalLinkPath" Target="file:///C:\Users\GIANGKT\Desktop\8.%20Nghi%20quyet%20Thu,%20chi%20NS%202026%20(TTr%20116)\Nghi%20quyet%20thu,chi,phan%20bo\Nghi%20quyet%20phan%20bo%20du%20toan%202026\4.%20PL%20giao%20d&#7921;%20to&#225;n%20chi%202026%20%20(k&#232;m%20NQ%20Chu&#7849;n)%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1"/>
      <sheetName val="40"/>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1. cân đối - biểu số 12"/>
      <sheetName val="2. thu ns - biểu số 13"/>
      <sheetName val="3. Chi biểu số 14"/>
      <sheetName val="I.CN"/>
      <sheetName val="II.Dự phòng"/>
      <sheetName val="15."/>
      <sheetName val="16."/>
      <sheetName val="17."/>
      <sheetName val="47 xong"/>
      <sheetName val="Thu"/>
      <sheetName val="thu sn - biểu 47"/>
      <sheetName val="III. TCCD "/>
      <sheetName val="IV.Thu xã "/>
      <sheetName val="Chi xã"/>
      <sheetName val="V.chi sn "/>
      <sheetName val="xa moi"/>
      <sheetName val="chi tiết giao 26(01.1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ow r="10">
          <cell r="C10">
            <v>771</v>
          </cell>
          <cell r="D10">
            <v>1589</v>
          </cell>
        </row>
        <row r="13">
          <cell r="C13">
            <v>96015.046000000002</v>
          </cell>
          <cell r="D13">
            <v>96015.046000000002</v>
          </cell>
        </row>
        <row r="14">
          <cell r="C14">
            <v>110503.071</v>
          </cell>
          <cell r="D14">
            <v>110503.071</v>
          </cell>
        </row>
        <row r="15">
          <cell r="D15">
            <v>686.71799999999996</v>
          </cell>
        </row>
        <row r="16">
          <cell r="D16">
            <v>8600.7000000000007</v>
          </cell>
        </row>
        <row r="19">
          <cell r="C19">
            <v>200727.06999999998</v>
          </cell>
        </row>
        <row r="20">
          <cell r="D20">
            <v>197922.02</v>
          </cell>
        </row>
      </sheetData>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1"/>
      <sheetName val="40"/>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15."/>
      <sheetName val="16."/>
      <sheetName val="17."/>
      <sheetName val="47 xong"/>
      <sheetName val="Thu"/>
      <sheetName val="Chi"/>
      <sheetName val="CN"/>
      <sheetName val="IV. 48 chi dv"/>
      <sheetName val="Đơn vị huyện sửa"/>
      <sheetName val="Thu xã"/>
      <sheetName val="Chi xã"/>
      <sheetName val="TCC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ow r="3">
          <cell r="A3" t="str">
            <v>(Kèm theo Báo cáo số 1318/BC-UBND ngày 12/12/2024 của UBND huyện Mai Sơn)</v>
          </cell>
        </row>
      </sheetData>
      <sheetData sheetId="50"/>
      <sheetData sheetId="51"/>
      <sheetData sheetId="52"/>
      <sheetData sheetId="53"/>
      <sheetData sheetId="54"/>
      <sheetData sheetId="55">
        <row r="3">
          <cell r="A3" t="str">
            <v>(Kèm theo Báo cáo số 1318/BC-UBND ngày 12/12/2024 của UBND huyện Mai Sơn)</v>
          </cell>
        </row>
      </sheetData>
      <sheetData sheetId="56"/>
      <sheetData sheetId="57"/>
      <sheetData sheetId="58"/>
      <sheetData sheetId="59"/>
      <sheetData sheetId="6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7"/>
      <sheetName val="39"/>
      <sheetName val="40"/>
      <sheetName val="41"/>
      <sheetName val="47 thu dich vuh"/>
      <sheetName val="chi dịch vụ "/>
      <sheetName val="TH chi"/>
      <sheetName val="Chi tiết đơn vị"/>
      <sheetName val="Biểu cân đối_tinh giao"/>
      <sheetName val="Làm rõ"/>
      <sheetName val="Chi khac UB"/>
      <sheetName val="Chi khác"/>
      <sheetName val="Moi truong_Kinh tế"/>
      <sheetName val="CHi khác theo biên chế trường"/>
      <sheetName val="Thu sn"/>
      <sheetName val="Chi sn"/>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18">
          <cell r="O18">
            <v>3571671034.7310119</v>
          </cell>
        </row>
      </sheetData>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sheetPr>
  <dimension ref="A1:K33"/>
  <sheetViews>
    <sheetView workbookViewId="0">
      <selection activeCell="G14" sqref="G14"/>
    </sheetView>
  </sheetViews>
  <sheetFormatPr defaultColWidth="9.140625" defaultRowHeight="15" x14ac:dyDescent="0.25"/>
  <cols>
    <col min="1" max="1" width="5.85546875" style="1" customWidth="1"/>
    <col min="2" max="2" width="29.42578125" style="1" customWidth="1"/>
    <col min="3" max="16384" width="9.140625" style="1"/>
  </cols>
  <sheetData>
    <row r="1" spans="1:11" ht="15" customHeight="1" x14ac:dyDescent="0.25">
      <c r="A1" s="685" t="s">
        <v>0</v>
      </c>
      <c r="B1" s="685"/>
      <c r="C1" s="685"/>
      <c r="D1" s="685"/>
      <c r="E1" s="685"/>
      <c r="F1" s="685"/>
      <c r="G1" s="685"/>
      <c r="H1" s="685"/>
      <c r="I1" s="685"/>
      <c r="J1" s="685"/>
      <c r="K1" s="685"/>
    </row>
    <row r="2" spans="1:11" ht="18.75" x14ac:dyDescent="0.25">
      <c r="A2" s="686" t="s">
        <v>1</v>
      </c>
      <c r="B2" s="687"/>
      <c r="C2" s="687"/>
      <c r="D2" s="687"/>
      <c r="E2" s="687"/>
      <c r="F2" s="687"/>
      <c r="G2" s="687"/>
      <c r="H2" s="687"/>
      <c r="I2" s="687"/>
      <c r="J2" s="687"/>
      <c r="K2" s="687"/>
    </row>
    <row r="3" spans="1:11" ht="23.25" customHeight="1" x14ac:dyDescent="0.25">
      <c r="A3" s="688" t="s">
        <v>2</v>
      </c>
      <c r="B3" s="689"/>
      <c r="C3" s="689"/>
      <c r="D3" s="689"/>
      <c r="E3" s="689"/>
      <c r="F3" s="689"/>
      <c r="G3" s="689"/>
      <c r="H3" s="689"/>
      <c r="I3" s="689"/>
      <c r="J3" s="689"/>
      <c r="K3" s="689"/>
    </row>
    <row r="4" spans="1:11" x14ac:dyDescent="0.25">
      <c r="A4" s="690" t="s">
        <v>3</v>
      </c>
      <c r="B4" s="690" t="s">
        <v>4</v>
      </c>
      <c r="C4" s="690" t="s">
        <v>5</v>
      </c>
      <c r="D4" s="690" t="s">
        <v>6</v>
      </c>
      <c r="E4" s="690" t="s">
        <v>7</v>
      </c>
      <c r="F4" s="690"/>
      <c r="G4" s="690"/>
      <c r="H4" s="690"/>
      <c r="I4" s="690"/>
      <c r="J4" s="690"/>
      <c r="K4" s="690" t="s">
        <v>8</v>
      </c>
    </row>
    <row r="5" spans="1:11" ht="42.75" x14ac:dyDescent="0.25">
      <c r="A5" s="690"/>
      <c r="B5" s="690"/>
      <c r="C5" s="690"/>
      <c r="D5" s="690"/>
      <c r="E5" s="2" t="s">
        <v>9</v>
      </c>
      <c r="F5" s="2" t="s">
        <v>10</v>
      </c>
      <c r="G5" s="2" t="s">
        <v>11</v>
      </c>
      <c r="H5" s="2" t="s">
        <v>12</v>
      </c>
      <c r="I5" s="2" t="s">
        <v>13</v>
      </c>
      <c r="J5" s="2" t="s">
        <v>14</v>
      </c>
      <c r="K5" s="690"/>
    </row>
    <row r="6" spans="1:11" x14ac:dyDescent="0.25">
      <c r="A6" s="2" t="s">
        <v>15</v>
      </c>
      <c r="B6" s="2" t="s">
        <v>16</v>
      </c>
      <c r="C6" s="2">
        <v>1</v>
      </c>
      <c r="D6" s="2">
        <v>2</v>
      </c>
      <c r="E6" s="2">
        <v>3</v>
      </c>
      <c r="F6" s="2">
        <v>4</v>
      </c>
      <c r="G6" s="2">
        <v>5</v>
      </c>
      <c r="H6" s="2">
        <v>6</v>
      </c>
      <c r="I6" s="2">
        <v>7</v>
      </c>
      <c r="J6" s="2">
        <v>8</v>
      </c>
      <c r="K6" s="2">
        <v>9</v>
      </c>
    </row>
    <row r="7" spans="1:11" ht="30" x14ac:dyDescent="0.25">
      <c r="A7" s="3">
        <v>1</v>
      </c>
      <c r="B7" s="4" t="s">
        <v>17</v>
      </c>
      <c r="C7" s="3" t="s">
        <v>18</v>
      </c>
      <c r="D7" s="3"/>
      <c r="E7" s="3"/>
      <c r="F7" s="3"/>
      <c r="G7" s="3"/>
      <c r="H7" s="3"/>
      <c r="I7" s="3"/>
      <c r="J7" s="3"/>
      <c r="K7" s="3"/>
    </row>
    <row r="8" spans="1:11" x14ac:dyDescent="0.25">
      <c r="A8" s="3">
        <v>2</v>
      </c>
      <c r="B8" s="4" t="s">
        <v>19</v>
      </c>
      <c r="C8" s="3" t="s">
        <v>20</v>
      </c>
      <c r="D8" s="3"/>
      <c r="E8" s="3"/>
      <c r="F8" s="3"/>
      <c r="G8" s="3"/>
      <c r="H8" s="3"/>
      <c r="I8" s="3"/>
      <c r="J8" s="3"/>
      <c r="K8" s="3"/>
    </row>
    <row r="9" spans="1:11" x14ac:dyDescent="0.25">
      <c r="A9" s="3">
        <v>3</v>
      </c>
      <c r="B9" s="4" t="s">
        <v>21</v>
      </c>
      <c r="C9" s="3"/>
      <c r="D9" s="3"/>
      <c r="E9" s="3"/>
      <c r="F9" s="3"/>
      <c r="G9" s="3"/>
      <c r="H9" s="3"/>
      <c r="I9" s="3"/>
      <c r="J9" s="3"/>
      <c r="K9" s="3"/>
    </row>
    <row r="10" spans="1:11" x14ac:dyDescent="0.25">
      <c r="A10" s="3" t="s">
        <v>22</v>
      </c>
      <c r="B10" s="5" t="s">
        <v>23</v>
      </c>
      <c r="C10" s="3" t="s">
        <v>20</v>
      </c>
      <c r="D10" s="3"/>
      <c r="E10" s="3"/>
      <c r="F10" s="3"/>
      <c r="G10" s="3"/>
      <c r="H10" s="3"/>
      <c r="I10" s="3"/>
      <c r="J10" s="3"/>
      <c r="K10" s="3"/>
    </row>
    <row r="11" spans="1:11" x14ac:dyDescent="0.25">
      <c r="A11" s="3" t="s">
        <v>22</v>
      </c>
      <c r="B11" s="5" t="s">
        <v>24</v>
      </c>
      <c r="C11" s="3" t="s">
        <v>20</v>
      </c>
      <c r="D11" s="3"/>
      <c r="E11" s="3"/>
      <c r="F11" s="3"/>
      <c r="G11" s="3"/>
      <c r="H11" s="3"/>
      <c r="I11" s="3"/>
      <c r="J11" s="3"/>
      <c r="K11" s="3"/>
    </row>
    <row r="12" spans="1:11" x14ac:dyDescent="0.25">
      <c r="A12" s="3" t="s">
        <v>22</v>
      </c>
      <c r="B12" s="5" t="s">
        <v>25</v>
      </c>
      <c r="C12" s="3" t="s">
        <v>20</v>
      </c>
      <c r="D12" s="3"/>
      <c r="E12" s="3"/>
      <c r="F12" s="3"/>
      <c r="G12" s="3"/>
      <c r="H12" s="3"/>
      <c r="I12" s="3"/>
      <c r="J12" s="3"/>
      <c r="K12" s="3"/>
    </row>
    <row r="13" spans="1:11" x14ac:dyDescent="0.25">
      <c r="A13" s="3">
        <v>4</v>
      </c>
      <c r="B13" s="4" t="s">
        <v>26</v>
      </c>
      <c r="C13" s="3" t="s">
        <v>20</v>
      </c>
      <c r="D13" s="3"/>
      <c r="E13" s="3"/>
      <c r="F13" s="3"/>
      <c r="G13" s="3"/>
      <c r="H13" s="3"/>
      <c r="I13" s="3"/>
      <c r="J13" s="3"/>
      <c r="K13" s="3"/>
    </row>
    <row r="14" spans="1:11" ht="30" x14ac:dyDescent="0.25">
      <c r="A14" s="3">
        <v>5</v>
      </c>
      <c r="B14" s="4" t="s">
        <v>27</v>
      </c>
      <c r="C14" s="3" t="s">
        <v>18</v>
      </c>
      <c r="D14" s="3"/>
      <c r="E14" s="3"/>
      <c r="F14" s="3"/>
      <c r="G14" s="3"/>
      <c r="H14" s="3"/>
      <c r="I14" s="3"/>
      <c r="J14" s="3"/>
      <c r="K14" s="3"/>
    </row>
    <row r="15" spans="1:11" x14ac:dyDescent="0.25">
      <c r="A15" s="3"/>
      <c r="B15" s="5" t="s">
        <v>28</v>
      </c>
      <c r="C15" s="3" t="s">
        <v>20</v>
      </c>
      <c r="D15" s="3"/>
      <c r="E15" s="3"/>
      <c r="F15" s="3"/>
      <c r="G15" s="3"/>
      <c r="H15" s="3"/>
      <c r="I15" s="3"/>
      <c r="J15" s="3"/>
      <c r="K15" s="3"/>
    </row>
    <row r="16" spans="1:11" ht="30" x14ac:dyDescent="0.25">
      <c r="A16" s="3" t="s">
        <v>22</v>
      </c>
      <c r="B16" s="4" t="s">
        <v>29</v>
      </c>
      <c r="C16" s="3" t="s">
        <v>30</v>
      </c>
      <c r="D16" s="3"/>
      <c r="E16" s="3"/>
      <c r="F16" s="3"/>
      <c r="G16" s="3"/>
      <c r="H16" s="3"/>
      <c r="I16" s="3"/>
      <c r="J16" s="3"/>
      <c r="K16" s="3"/>
    </row>
    <row r="17" spans="1:11" ht="30" x14ac:dyDescent="0.25">
      <c r="A17" s="3" t="s">
        <v>22</v>
      </c>
      <c r="B17" s="4" t="s">
        <v>31</v>
      </c>
      <c r="C17" s="3" t="s">
        <v>18</v>
      </c>
      <c r="D17" s="3"/>
      <c r="E17" s="3"/>
      <c r="F17" s="3"/>
      <c r="G17" s="3"/>
      <c r="H17" s="3"/>
      <c r="I17" s="3"/>
      <c r="J17" s="3"/>
      <c r="K17" s="3"/>
    </row>
    <row r="18" spans="1:11" ht="30" x14ac:dyDescent="0.25">
      <c r="A18" s="3" t="s">
        <v>22</v>
      </c>
      <c r="B18" s="4" t="s">
        <v>32</v>
      </c>
      <c r="C18" s="3" t="s">
        <v>30</v>
      </c>
      <c r="D18" s="3"/>
      <c r="E18" s="3"/>
      <c r="F18" s="3"/>
      <c r="G18" s="3"/>
      <c r="H18" s="3"/>
      <c r="I18" s="3"/>
      <c r="J18" s="3"/>
      <c r="K18" s="3"/>
    </row>
    <row r="19" spans="1:11" ht="30" x14ac:dyDescent="0.25">
      <c r="A19" s="3" t="s">
        <v>22</v>
      </c>
      <c r="B19" s="4" t="s">
        <v>33</v>
      </c>
      <c r="C19" s="3" t="s">
        <v>18</v>
      </c>
      <c r="D19" s="3"/>
      <c r="E19" s="3"/>
      <c r="F19" s="3"/>
      <c r="G19" s="3"/>
      <c r="H19" s="3"/>
      <c r="I19" s="3"/>
      <c r="J19" s="3"/>
      <c r="K19" s="3"/>
    </row>
    <row r="20" spans="1:11" ht="30" x14ac:dyDescent="0.25">
      <c r="A20" s="3">
        <v>6</v>
      </c>
      <c r="B20" s="4" t="s">
        <v>34</v>
      </c>
      <c r="C20" s="3" t="s">
        <v>35</v>
      </c>
      <c r="D20" s="3"/>
      <c r="E20" s="3"/>
      <c r="F20" s="3"/>
      <c r="G20" s="3"/>
      <c r="H20" s="3"/>
      <c r="I20" s="3"/>
      <c r="J20" s="3"/>
      <c r="K20" s="3"/>
    </row>
    <row r="21" spans="1:11" x14ac:dyDescent="0.25">
      <c r="A21" s="3"/>
      <c r="B21" s="5" t="s">
        <v>36</v>
      </c>
      <c r="C21" s="3" t="s">
        <v>20</v>
      </c>
      <c r="D21" s="3"/>
      <c r="E21" s="3"/>
      <c r="F21" s="3"/>
      <c r="G21" s="3"/>
      <c r="H21" s="3"/>
      <c r="I21" s="3"/>
      <c r="J21" s="3"/>
      <c r="K21" s="3"/>
    </row>
    <row r="22" spans="1:11" ht="30" x14ac:dyDescent="0.25">
      <c r="A22" s="3">
        <v>7</v>
      </c>
      <c r="B22" s="4" t="s">
        <v>37</v>
      </c>
      <c r="C22" s="3" t="s">
        <v>38</v>
      </c>
      <c r="D22" s="3"/>
      <c r="E22" s="3"/>
      <c r="F22" s="3"/>
      <c r="G22" s="3"/>
      <c r="H22" s="3"/>
      <c r="I22" s="3"/>
      <c r="J22" s="3"/>
      <c r="K22" s="3"/>
    </row>
    <row r="23" spans="1:11" x14ac:dyDescent="0.25">
      <c r="A23" s="3"/>
      <c r="B23" s="5" t="s">
        <v>36</v>
      </c>
      <c r="C23" s="3" t="s">
        <v>20</v>
      </c>
      <c r="D23" s="3"/>
      <c r="E23" s="3"/>
      <c r="F23" s="3"/>
      <c r="G23" s="3"/>
      <c r="H23" s="3"/>
      <c r="I23" s="3"/>
      <c r="J23" s="3"/>
      <c r="K23" s="3"/>
    </row>
    <row r="24" spans="1:11" ht="30" x14ac:dyDescent="0.25">
      <c r="A24" s="3">
        <v>8</v>
      </c>
      <c r="B24" s="4" t="s">
        <v>39</v>
      </c>
      <c r="C24" s="3" t="s">
        <v>40</v>
      </c>
      <c r="D24" s="3"/>
      <c r="E24" s="3"/>
      <c r="F24" s="3"/>
      <c r="G24" s="3"/>
      <c r="H24" s="3"/>
      <c r="I24" s="3"/>
      <c r="J24" s="3"/>
      <c r="K24" s="3"/>
    </row>
    <row r="25" spans="1:11" ht="30" x14ac:dyDescent="0.25">
      <c r="A25" s="3">
        <v>9</v>
      </c>
      <c r="B25" s="4" t="s">
        <v>41</v>
      </c>
      <c r="C25" s="3" t="s">
        <v>18</v>
      </c>
      <c r="D25" s="3"/>
      <c r="E25" s="3"/>
      <c r="F25" s="3"/>
      <c r="G25" s="3"/>
      <c r="H25" s="3"/>
      <c r="I25" s="3"/>
      <c r="J25" s="3"/>
      <c r="K25" s="3"/>
    </row>
    <row r="26" spans="1:11" ht="30" x14ac:dyDescent="0.25">
      <c r="A26" s="3">
        <v>10</v>
      </c>
      <c r="B26" s="4" t="s">
        <v>42</v>
      </c>
      <c r="C26" s="3" t="s">
        <v>43</v>
      </c>
      <c r="D26" s="3"/>
      <c r="E26" s="3"/>
      <c r="F26" s="3"/>
      <c r="G26" s="3"/>
      <c r="H26" s="3"/>
      <c r="I26" s="3"/>
      <c r="J26" s="3"/>
      <c r="K26" s="3"/>
    </row>
    <row r="27" spans="1:11" x14ac:dyDescent="0.25">
      <c r="A27" s="3">
        <v>11</v>
      </c>
      <c r="B27" s="4" t="s">
        <v>44</v>
      </c>
      <c r="C27" s="3" t="s">
        <v>20</v>
      </c>
      <c r="D27" s="3"/>
      <c r="E27" s="3"/>
      <c r="F27" s="3"/>
      <c r="G27" s="3"/>
      <c r="H27" s="3"/>
      <c r="I27" s="3"/>
      <c r="J27" s="3"/>
      <c r="K27" s="3"/>
    </row>
    <row r="28" spans="1:11" x14ac:dyDescent="0.25">
      <c r="A28" s="3">
        <v>12</v>
      </c>
      <c r="B28" s="4" t="s">
        <v>45</v>
      </c>
      <c r="C28" s="3" t="s">
        <v>20</v>
      </c>
      <c r="D28" s="3"/>
      <c r="E28" s="3"/>
      <c r="F28" s="3"/>
      <c r="G28" s="3"/>
      <c r="H28" s="3"/>
      <c r="I28" s="3"/>
      <c r="J28" s="3"/>
      <c r="K28" s="3"/>
    </row>
    <row r="29" spans="1:11" x14ac:dyDescent="0.25">
      <c r="A29" s="3">
        <v>13</v>
      </c>
      <c r="B29" s="4" t="s">
        <v>46</v>
      </c>
      <c r="C29" s="3" t="s">
        <v>47</v>
      </c>
      <c r="D29" s="3"/>
      <c r="E29" s="3"/>
      <c r="F29" s="3"/>
      <c r="G29" s="3"/>
      <c r="H29" s="3"/>
      <c r="I29" s="3"/>
      <c r="J29" s="3"/>
      <c r="K29" s="3"/>
    </row>
    <row r="30" spans="1:11" ht="30" x14ac:dyDescent="0.25">
      <c r="A30" s="3">
        <v>14</v>
      </c>
      <c r="B30" s="4" t="s">
        <v>48</v>
      </c>
      <c r="C30" s="3" t="s">
        <v>20</v>
      </c>
      <c r="D30" s="3"/>
      <c r="E30" s="3"/>
      <c r="F30" s="3"/>
      <c r="G30" s="3"/>
      <c r="H30" s="3"/>
      <c r="I30" s="3"/>
      <c r="J30" s="3"/>
      <c r="K30" s="3"/>
    </row>
    <row r="31" spans="1:11" ht="30" x14ac:dyDescent="0.25">
      <c r="A31" s="3">
        <v>15</v>
      </c>
      <c r="B31" s="4" t="s">
        <v>49</v>
      </c>
      <c r="C31" s="3" t="s">
        <v>50</v>
      </c>
      <c r="D31" s="3"/>
      <c r="E31" s="3"/>
      <c r="F31" s="3"/>
      <c r="G31" s="3"/>
      <c r="H31" s="3"/>
      <c r="I31" s="3"/>
      <c r="J31" s="3"/>
      <c r="K31" s="3"/>
    </row>
    <row r="32" spans="1:11" ht="23.25" customHeight="1" x14ac:dyDescent="0.25">
      <c r="A32" s="3">
        <v>16</v>
      </c>
      <c r="B32" s="4" t="s">
        <v>51</v>
      </c>
      <c r="C32" s="3"/>
      <c r="D32" s="3"/>
      <c r="E32" s="3"/>
      <c r="F32" s="3"/>
      <c r="G32" s="3"/>
      <c r="H32" s="3"/>
      <c r="I32" s="3"/>
      <c r="J32" s="3"/>
      <c r="K32" s="3"/>
    </row>
    <row r="33" spans="1:1" x14ac:dyDescent="0.25">
      <c r="A33" s="6" t="s">
        <v>52</v>
      </c>
    </row>
  </sheetData>
  <mergeCells count="9">
    <mergeCell ref="A1:K1"/>
    <mergeCell ref="A2:K2"/>
    <mergeCell ref="A3:K3"/>
    <mergeCell ref="A4:A5"/>
    <mergeCell ref="B4:B5"/>
    <mergeCell ref="C4:C5"/>
    <mergeCell ref="D4:D5"/>
    <mergeCell ref="E4:J4"/>
    <mergeCell ref="K4:K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39997558519241921"/>
  </sheetPr>
  <dimension ref="A1:G25"/>
  <sheetViews>
    <sheetView workbookViewId="0">
      <selection activeCell="B17" sqref="B17"/>
    </sheetView>
  </sheetViews>
  <sheetFormatPr defaultColWidth="9.140625" defaultRowHeight="15" x14ac:dyDescent="0.25"/>
  <cols>
    <col min="1" max="1" width="6" style="1" customWidth="1"/>
    <col min="2" max="2" width="53.140625" style="1" customWidth="1"/>
    <col min="3" max="7" width="9.42578125" style="1" customWidth="1"/>
    <col min="8" max="16384" width="9.140625" style="1"/>
  </cols>
  <sheetData>
    <row r="1" spans="1:7" x14ac:dyDescent="0.25">
      <c r="A1" s="703" t="s">
        <v>315</v>
      </c>
      <c r="B1" s="703"/>
      <c r="C1" s="703"/>
      <c r="D1" s="703"/>
      <c r="E1" s="703"/>
      <c r="F1" s="703"/>
      <c r="G1" s="703"/>
    </row>
    <row r="2" spans="1:7" ht="24" customHeight="1" x14ac:dyDescent="0.25">
      <c r="A2" s="686" t="s">
        <v>316</v>
      </c>
      <c r="B2" s="686"/>
      <c r="C2" s="686"/>
      <c r="D2" s="686"/>
      <c r="E2" s="686"/>
      <c r="F2" s="686"/>
      <c r="G2" s="686"/>
    </row>
    <row r="3" spans="1:7" x14ac:dyDescent="0.25">
      <c r="A3" s="704" t="s">
        <v>226</v>
      </c>
      <c r="B3" s="704"/>
      <c r="C3" s="704"/>
      <c r="D3" s="704"/>
      <c r="E3" s="704"/>
      <c r="F3" s="704"/>
      <c r="G3" s="704"/>
    </row>
    <row r="4" spans="1:7" x14ac:dyDescent="0.25">
      <c r="F4" s="706" t="s">
        <v>56</v>
      </c>
      <c r="G4" s="706"/>
    </row>
    <row r="5" spans="1:7" ht="73.5" customHeight="1" x14ac:dyDescent="0.25">
      <c r="A5" s="2" t="s">
        <v>3</v>
      </c>
      <c r="B5" s="2" t="s">
        <v>4</v>
      </c>
      <c r="C5" s="2" t="s">
        <v>296</v>
      </c>
      <c r="D5" s="2" t="s">
        <v>230</v>
      </c>
      <c r="E5" s="2" t="s">
        <v>229</v>
      </c>
      <c r="F5" s="2" t="s">
        <v>231</v>
      </c>
      <c r="G5" s="2" t="s">
        <v>232</v>
      </c>
    </row>
    <row r="6" spans="1:7" x14ac:dyDescent="0.25">
      <c r="A6" s="2" t="s">
        <v>15</v>
      </c>
      <c r="B6" s="2" t="s">
        <v>16</v>
      </c>
      <c r="C6" s="2">
        <v>1</v>
      </c>
      <c r="D6" s="2">
        <v>2</v>
      </c>
      <c r="E6" s="2" t="s">
        <v>269</v>
      </c>
      <c r="F6" s="2">
        <v>4</v>
      </c>
      <c r="G6" s="2">
        <v>5</v>
      </c>
    </row>
    <row r="7" spans="1:7" x14ac:dyDescent="0.25">
      <c r="A7" s="2"/>
      <c r="B7" s="14" t="s">
        <v>317</v>
      </c>
      <c r="C7" s="3"/>
      <c r="D7" s="3"/>
      <c r="E7" s="3"/>
      <c r="F7" s="3"/>
      <c r="G7" s="3"/>
    </row>
    <row r="8" spans="1:7" x14ac:dyDescent="0.25">
      <c r="A8" s="2" t="s">
        <v>15</v>
      </c>
      <c r="B8" s="14" t="s">
        <v>318</v>
      </c>
      <c r="C8" s="3"/>
      <c r="D8" s="3"/>
      <c r="E8" s="3"/>
      <c r="F8" s="3"/>
      <c r="G8" s="3"/>
    </row>
    <row r="9" spans="1:7" x14ac:dyDescent="0.25">
      <c r="A9" s="2" t="s">
        <v>83</v>
      </c>
      <c r="B9" s="14" t="s">
        <v>319</v>
      </c>
      <c r="C9" s="3"/>
      <c r="D9" s="3"/>
      <c r="E9" s="3"/>
      <c r="F9" s="3"/>
      <c r="G9" s="3"/>
    </row>
    <row r="10" spans="1:7" x14ac:dyDescent="0.25">
      <c r="A10" s="2" t="s">
        <v>70</v>
      </c>
      <c r="B10" s="14" t="s">
        <v>308</v>
      </c>
      <c r="C10" s="3"/>
      <c r="D10" s="3"/>
      <c r="E10" s="3"/>
      <c r="F10" s="3"/>
      <c r="G10" s="3"/>
    </row>
    <row r="11" spans="1:7" x14ac:dyDescent="0.25">
      <c r="A11" s="2" t="s">
        <v>16</v>
      </c>
      <c r="B11" s="14" t="s">
        <v>320</v>
      </c>
      <c r="C11" s="3"/>
      <c r="D11" s="3"/>
      <c r="E11" s="3"/>
      <c r="F11" s="3"/>
      <c r="G11" s="3"/>
    </row>
    <row r="12" spans="1:7" x14ac:dyDescent="0.25">
      <c r="A12" s="2" t="s">
        <v>83</v>
      </c>
      <c r="B12" s="14" t="s">
        <v>93</v>
      </c>
      <c r="C12" s="3"/>
      <c r="D12" s="3"/>
      <c r="E12" s="3"/>
      <c r="F12" s="3"/>
      <c r="G12" s="3"/>
    </row>
    <row r="13" spans="1:7" x14ac:dyDescent="0.25">
      <c r="A13" s="3">
        <v>1</v>
      </c>
      <c r="B13" s="4" t="s">
        <v>321</v>
      </c>
      <c r="C13" s="3"/>
      <c r="D13" s="3"/>
      <c r="E13" s="3"/>
      <c r="F13" s="3"/>
      <c r="G13" s="3"/>
    </row>
    <row r="14" spans="1:7" x14ac:dyDescent="0.25">
      <c r="A14" s="22"/>
      <c r="B14" s="5" t="s">
        <v>134</v>
      </c>
      <c r="C14" s="3"/>
      <c r="D14" s="3"/>
      <c r="E14" s="3"/>
      <c r="F14" s="3"/>
      <c r="G14" s="3"/>
    </row>
    <row r="15" spans="1:7" x14ac:dyDescent="0.25">
      <c r="A15" s="22" t="s">
        <v>22</v>
      </c>
      <c r="B15" s="5" t="s">
        <v>249</v>
      </c>
      <c r="C15" s="3"/>
      <c r="D15" s="3"/>
      <c r="E15" s="3"/>
      <c r="F15" s="3"/>
      <c r="G15" s="3"/>
    </row>
    <row r="16" spans="1:7" x14ac:dyDescent="0.25">
      <c r="A16" s="22" t="s">
        <v>22</v>
      </c>
      <c r="B16" s="5" t="s">
        <v>322</v>
      </c>
      <c r="C16" s="3"/>
      <c r="D16" s="3"/>
      <c r="E16" s="3"/>
      <c r="F16" s="3"/>
      <c r="G16" s="3"/>
    </row>
    <row r="17" spans="1:7" ht="60" x14ac:dyDescent="0.25">
      <c r="A17" s="3">
        <v>2</v>
      </c>
      <c r="B17" s="4" t="s">
        <v>323</v>
      </c>
      <c r="C17" s="3"/>
      <c r="D17" s="3"/>
      <c r="E17" s="3"/>
      <c r="F17" s="3"/>
      <c r="G17" s="3"/>
    </row>
    <row r="18" spans="1:7" x14ac:dyDescent="0.25">
      <c r="A18" s="2" t="s">
        <v>70</v>
      </c>
      <c r="B18" s="14" t="s">
        <v>324</v>
      </c>
      <c r="C18" s="3"/>
      <c r="D18" s="3"/>
      <c r="E18" s="3"/>
      <c r="F18" s="3"/>
      <c r="G18" s="3"/>
    </row>
    <row r="19" spans="1:7" x14ac:dyDescent="0.25">
      <c r="A19" s="22"/>
      <c r="B19" s="5" t="s">
        <v>134</v>
      </c>
      <c r="C19" s="3"/>
      <c r="D19" s="3"/>
      <c r="E19" s="3"/>
      <c r="F19" s="3"/>
      <c r="G19" s="3"/>
    </row>
    <row r="20" spans="1:7" x14ac:dyDescent="0.25">
      <c r="A20" s="22" t="s">
        <v>22</v>
      </c>
      <c r="B20" s="5" t="s">
        <v>249</v>
      </c>
      <c r="C20" s="3"/>
      <c r="D20" s="3"/>
      <c r="E20" s="3"/>
      <c r="F20" s="3"/>
      <c r="G20" s="3"/>
    </row>
    <row r="21" spans="1:7" x14ac:dyDescent="0.25">
      <c r="A21" s="22" t="s">
        <v>22</v>
      </c>
      <c r="B21" s="5" t="s">
        <v>250</v>
      </c>
      <c r="C21" s="3"/>
      <c r="D21" s="3"/>
      <c r="E21" s="3"/>
      <c r="F21" s="3"/>
      <c r="G21" s="3"/>
    </row>
    <row r="22" spans="1:7" x14ac:dyDescent="0.25">
      <c r="A22" s="2" t="s">
        <v>73</v>
      </c>
      <c r="B22" s="14" t="s">
        <v>98</v>
      </c>
      <c r="C22" s="3"/>
      <c r="D22" s="3"/>
      <c r="E22" s="3"/>
      <c r="F22" s="3"/>
      <c r="G22" s="3"/>
    </row>
    <row r="23" spans="1:7" ht="25.5" customHeight="1" x14ac:dyDescent="0.25">
      <c r="A23" s="21" t="s">
        <v>326</v>
      </c>
    </row>
    <row r="24" spans="1:7" ht="51" customHeight="1" x14ac:dyDescent="0.25">
      <c r="A24" s="694" t="s">
        <v>327</v>
      </c>
      <c r="B24" s="694"/>
      <c r="C24" s="694"/>
      <c r="D24" s="694"/>
      <c r="E24" s="694"/>
      <c r="F24" s="694"/>
      <c r="G24" s="694"/>
    </row>
    <row r="25" spans="1:7" ht="39.75" customHeight="1" x14ac:dyDescent="0.25">
      <c r="A25" s="694" t="s">
        <v>325</v>
      </c>
      <c r="B25" s="694"/>
      <c r="C25" s="694"/>
      <c r="D25" s="694"/>
      <c r="E25" s="694"/>
      <c r="F25" s="694"/>
      <c r="G25" s="694"/>
    </row>
  </sheetData>
  <mergeCells count="6">
    <mergeCell ref="A25:G25"/>
    <mergeCell ref="A1:G1"/>
    <mergeCell ref="A2:G2"/>
    <mergeCell ref="A3:G3"/>
    <mergeCell ref="F4:G4"/>
    <mergeCell ref="A24:G24"/>
  </mergeCells>
  <pageMargins left="0.70866141732283472" right="0.34" top="0.74803149606299213" bottom="0.74803149606299213" header="0.31496062992125984" footer="0.31496062992125984"/>
  <pageSetup paperSize="9" scale="9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sheetPr>
  <dimension ref="A1:G64"/>
  <sheetViews>
    <sheetView topLeftCell="A11" workbookViewId="0">
      <selection activeCell="A32" sqref="A32"/>
    </sheetView>
  </sheetViews>
  <sheetFormatPr defaultColWidth="9.140625" defaultRowHeight="15" x14ac:dyDescent="0.25"/>
  <cols>
    <col min="1" max="1" width="5.5703125" style="1" customWidth="1"/>
    <col min="2" max="2" width="45.7109375" style="1" customWidth="1"/>
    <col min="3" max="4" width="11.5703125" style="1" customWidth="1"/>
    <col min="5" max="7" width="12.5703125" style="1" customWidth="1"/>
    <col min="8" max="16384" width="9.140625" style="1"/>
  </cols>
  <sheetData>
    <row r="1" spans="1:7" x14ac:dyDescent="0.25">
      <c r="A1" s="703" t="s">
        <v>328</v>
      </c>
      <c r="B1" s="703"/>
      <c r="C1" s="703"/>
      <c r="D1" s="703"/>
      <c r="E1" s="703"/>
      <c r="F1" s="703"/>
      <c r="G1" s="703"/>
    </row>
    <row r="2" spans="1:7" ht="19.5" customHeight="1" x14ac:dyDescent="0.25">
      <c r="A2" s="686" t="s">
        <v>329</v>
      </c>
      <c r="B2" s="686"/>
      <c r="C2" s="686"/>
      <c r="D2" s="686"/>
      <c r="E2" s="686"/>
      <c r="F2" s="686"/>
      <c r="G2" s="686"/>
    </row>
    <row r="3" spans="1:7" x14ac:dyDescent="0.25">
      <c r="A3" s="704" t="s">
        <v>330</v>
      </c>
      <c r="B3" s="704"/>
      <c r="C3" s="704"/>
      <c r="D3" s="704"/>
      <c r="E3" s="704"/>
      <c r="F3" s="704"/>
      <c r="G3" s="704"/>
    </row>
    <row r="4" spans="1:7" x14ac:dyDescent="0.25">
      <c r="F4" s="706" t="s">
        <v>331</v>
      </c>
      <c r="G4" s="706"/>
    </row>
    <row r="5" spans="1:7" ht="19.5" customHeight="1" x14ac:dyDescent="0.25">
      <c r="A5" s="690" t="s">
        <v>3</v>
      </c>
      <c r="B5" s="690" t="s">
        <v>4</v>
      </c>
      <c r="C5" s="690" t="s">
        <v>332</v>
      </c>
      <c r="D5" s="690"/>
      <c r="E5" s="690" t="s">
        <v>333</v>
      </c>
      <c r="F5" s="690"/>
      <c r="G5" s="690"/>
    </row>
    <row r="6" spans="1:7" ht="51" customHeight="1" x14ac:dyDescent="0.25">
      <c r="A6" s="690"/>
      <c r="B6" s="690"/>
      <c r="C6" s="2" t="s">
        <v>296</v>
      </c>
      <c r="D6" s="2" t="s">
        <v>297</v>
      </c>
      <c r="E6" s="2" t="s">
        <v>334</v>
      </c>
      <c r="F6" s="2" t="s">
        <v>231</v>
      </c>
      <c r="G6" s="2" t="s">
        <v>232</v>
      </c>
    </row>
    <row r="7" spans="1:7" x14ac:dyDescent="0.25">
      <c r="A7" s="3"/>
      <c r="B7" s="14" t="s">
        <v>133</v>
      </c>
      <c r="C7" s="3"/>
      <c r="D7" s="3"/>
      <c r="E7" s="3"/>
      <c r="F7" s="3"/>
      <c r="G7" s="3"/>
    </row>
    <row r="8" spans="1:7" x14ac:dyDescent="0.25">
      <c r="A8" s="3"/>
      <c r="B8" s="5" t="s">
        <v>134</v>
      </c>
      <c r="C8" s="3"/>
      <c r="D8" s="3"/>
      <c r="E8" s="3"/>
      <c r="F8" s="3"/>
      <c r="G8" s="3"/>
    </row>
    <row r="9" spans="1:7" x14ac:dyDescent="0.25">
      <c r="A9" s="3" t="s">
        <v>22</v>
      </c>
      <c r="B9" s="5" t="s">
        <v>135</v>
      </c>
      <c r="C9" s="3"/>
      <c r="D9" s="3"/>
      <c r="E9" s="3"/>
      <c r="F9" s="3"/>
      <c r="G9" s="3"/>
    </row>
    <row r="10" spans="1:7" x14ac:dyDescent="0.25">
      <c r="A10" s="3" t="s">
        <v>22</v>
      </c>
      <c r="B10" s="5" t="s">
        <v>136</v>
      </c>
      <c r="C10" s="3"/>
      <c r="D10" s="3"/>
      <c r="E10" s="3"/>
      <c r="F10" s="3"/>
      <c r="G10" s="3"/>
    </row>
    <row r="11" spans="1:7" x14ac:dyDescent="0.25">
      <c r="A11" s="2" t="s">
        <v>15</v>
      </c>
      <c r="B11" s="14" t="s">
        <v>137</v>
      </c>
      <c r="C11" s="3"/>
      <c r="D11" s="3"/>
      <c r="E11" s="3"/>
      <c r="F11" s="3"/>
      <c r="G11" s="3"/>
    </row>
    <row r="12" spans="1:7" x14ac:dyDescent="0.25">
      <c r="A12" s="3"/>
      <c r="B12" s="5" t="s">
        <v>134</v>
      </c>
      <c r="C12" s="3"/>
      <c r="D12" s="3"/>
      <c r="E12" s="3"/>
      <c r="F12" s="3"/>
      <c r="G12" s="3"/>
    </row>
    <row r="13" spans="1:7" x14ac:dyDescent="0.25">
      <c r="A13" s="3" t="s">
        <v>22</v>
      </c>
      <c r="B13" s="5" t="s">
        <v>135</v>
      </c>
      <c r="C13" s="3"/>
      <c r="D13" s="3"/>
      <c r="E13" s="3"/>
      <c r="F13" s="3"/>
      <c r="G13" s="3"/>
    </row>
    <row r="14" spans="1:7" x14ac:dyDescent="0.25">
      <c r="A14" s="3" t="s">
        <v>22</v>
      </c>
      <c r="B14" s="5" t="s">
        <v>136</v>
      </c>
      <c r="C14" s="3"/>
      <c r="D14" s="3"/>
      <c r="E14" s="3"/>
      <c r="F14" s="3"/>
      <c r="G14" s="3"/>
    </row>
    <row r="15" spans="1:7" ht="28.5" x14ac:dyDescent="0.25">
      <c r="A15" s="2" t="s">
        <v>83</v>
      </c>
      <c r="B15" s="14" t="s">
        <v>335</v>
      </c>
      <c r="C15" s="3"/>
      <c r="D15" s="3"/>
      <c r="E15" s="3"/>
      <c r="F15" s="3"/>
      <c r="G15" s="3"/>
    </row>
    <row r="16" spans="1:7" x14ac:dyDescent="0.25">
      <c r="A16" s="3">
        <v>1</v>
      </c>
      <c r="B16" s="4" t="s">
        <v>336</v>
      </c>
      <c r="C16" s="3"/>
      <c r="D16" s="3"/>
      <c r="E16" s="3"/>
      <c r="F16" s="3"/>
      <c r="G16" s="3"/>
    </row>
    <row r="17" spans="1:7" x14ac:dyDescent="0.25">
      <c r="A17" s="3"/>
      <c r="B17" s="5" t="s">
        <v>134</v>
      </c>
      <c r="C17" s="3"/>
      <c r="D17" s="3"/>
      <c r="E17" s="3"/>
      <c r="F17" s="3"/>
      <c r="G17" s="3"/>
    </row>
    <row r="18" spans="1:7" x14ac:dyDescent="0.25">
      <c r="A18" s="3" t="s">
        <v>22</v>
      </c>
      <c r="B18" s="5" t="s">
        <v>135</v>
      </c>
      <c r="C18" s="3"/>
      <c r="D18" s="3"/>
      <c r="E18" s="3"/>
      <c r="F18" s="3"/>
      <c r="G18" s="3"/>
    </row>
    <row r="19" spans="1:7" x14ac:dyDescent="0.25">
      <c r="A19" s="3" t="s">
        <v>22</v>
      </c>
      <c r="B19" s="5" t="s">
        <v>136</v>
      </c>
      <c r="C19" s="3"/>
      <c r="D19" s="3"/>
      <c r="E19" s="3"/>
      <c r="F19" s="3"/>
      <c r="G19" s="3"/>
    </row>
    <row r="20" spans="1:7" x14ac:dyDescent="0.25">
      <c r="A20" s="3" t="s">
        <v>144</v>
      </c>
      <c r="B20" s="5" t="s">
        <v>351</v>
      </c>
      <c r="C20" s="3"/>
      <c r="D20" s="3"/>
      <c r="E20" s="3"/>
      <c r="F20" s="3"/>
      <c r="G20" s="3"/>
    </row>
    <row r="21" spans="1:7" x14ac:dyDescent="0.25">
      <c r="A21" s="3" t="s">
        <v>146</v>
      </c>
      <c r="B21" s="5" t="s">
        <v>337</v>
      </c>
      <c r="C21" s="3"/>
      <c r="D21" s="3"/>
      <c r="E21" s="3"/>
      <c r="F21" s="3"/>
      <c r="G21" s="3"/>
    </row>
    <row r="22" spans="1:7" x14ac:dyDescent="0.25">
      <c r="A22" s="3" t="s">
        <v>338</v>
      </c>
      <c r="B22" s="5" t="s">
        <v>339</v>
      </c>
      <c r="C22" s="3"/>
      <c r="D22" s="3"/>
      <c r="E22" s="3"/>
      <c r="F22" s="3"/>
      <c r="G22" s="3"/>
    </row>
    <row r="23" spans="1:7" x14ac:dyDescent="0.25">
      <c r="A23" s="3" t="s">
        <v>22</v>
      </c>
      <c r="B23" s="5" t="s">
        <v>340</v>
      </c>
      <c r="C23" s="3"/>
      <c r="D23" s="3"/>
      <c r="E23" s="3"/>
      <c r="F23" s="3"/>
      <c r="G23" s="3"/>
    </row>
    <row r="24" spans="1:7" x14ac:dyDescent="0.25">
      <c r="A24" s="2">
        <v>2</v>
      </c>
      <c r="B24" s="14" t="s">
        <v>341</v>
      </c>
      <c r="C24" s="3"/>
      <c r="D24" s="3"/>
      <c r="E24" s="3"/>
      <c r="F24" s="3"/>
      <c r="G24" s="3"/>
    </row>
    <row r="25" spans="1:7" x14ac:dyDescent="0.25">
      <c r="A25" s="3"/>
      <c r="B25" s="5" t="s">
        <v>134</v>
      </c>
      <c r="C25" s="3"/>
      <c r="D25" s="3"/>
      <c r="E25" s="3"/>
      <c r="F25" s="3"/>
      <c r="G25" s="3"/>
    </row>
    <row r="26" spans="1:7" x14ac:dyDescent="0.25">
      <c r="A26" s="3" t="s">
        <v>22</v>
      </c>
      <c r="B26" s="5" t="s">
        <v>135</v>
      </c>
      <c r="C26" s="3"/>
      <c r="D26" s="3"/>
      <c r="E26" s="3"/>
      <c r="F26" s="3"/>
      <c r="G26" s="3"/>
    </row>
    <row r="27" spans="1:7" x14ac:dyDescent="0.25">
      <c r="A27" s="3" t="s">
        <v>22</v>
      </c>
      <c r="B27" s="5" t="s">
        <v>136</v>
      </c>
      <c r="C27" s="3"/>
      <c r="D27" s="3"/>
      <c r="E27" s="3"/>
      <c r="F27" s="3"/>
      <c r="G27" s="3"/>
    </row>
    <row r="28" spans="1:7" x14ac:dyDescent="0.25">
      <c r="A28" s="22"/>
      <c r="B28" s="5" t="s">
        <v>134</v>
      </c>
      <c r="C28" s="3"/>
      <c r="D28" s="3"/>
      <c r="E28" s="3"/>
      <c r="F28" s="3"/>
      <c r="G28" s="3"/>
    </row>
    <row r="29" spans="1:7" x14ac:dyDescent="0.25">
      <c r="A29" s="3" t="s">
        <v>144</v>
      </c>
      <c r="B29" s="5" t="s">
        <v>352</v>
      </c>
      <c r="C29" s="3"/>
      <c r="D29" s="3"/>
      <c r="E29" s="3"/>
      <c r="F29" s="3"/>
      <c r="G29" s="3"/>
    </row>
    <row r="30" spans="1:7" x14ac:dyDescent="0.25">
      <c r="A30" s="3" t="s">
        <v>146</v>
      </c>
      <c r="B30" s="5" t="s">
        <v>342</v>
      </c>
      <c r="C30" s="3"/>
      <c r="D30" s="3"/>
      <c r="E30" s="3"/>
      <c r="F30" s="3"/>
      <c r="G30" s="3"/>
    </row>
    <row r="31" spans="1:7" x14ac:dyDescent="0.25">
      <c r="A31" s="3" t="s">
        <v>338</v>
      </c>
      <c r="B31" s="5" t="s">
        <v>343</v>
      </c>
      <c r="C31" s="3"/>
      <c r="D31" s="3"/>
      <c r="E31" s="3"/>
      <c r="F31" s="3"/>
      <c r="G31" s="3"/>
    </row>
    <row r="32" spans="1:7" ht="28.5" x14ac:dyDescent="0.25">
      <c r="A32" s="2" t="s">
        <v>70</v>
      </c>
      <c r="B32" s="14" t="s">
        <v>142</v>
      </c>
      <c r="C32" s="3"/>
      <c r="D32" s="3"/>
      <c r="E32" s="3"/>
      <c r="F32" s="3"/>
      <c r="G32" s="3"/>
    </row>
    <row r="33" spans="1:7" x14ac:dyDescent="0.25">
      <c r="A33" s="3"/>
      <c r="B33" s="5" t="s">
        <v>134</v>
      </c>
      <c r="C33" s="3"/>
      <c r="D33" s="3"/>
      <c r="E33" s="3"/>
      <c r="F33" s="3"/>
      <c r="G33" s="3"/>
    </row>
    <row r="34" spans="1:7" x14ac:dyDescent="0.25">
      <c r="A34" s="3"/>
      <c r="B34" s="5" t="s">
        <v>344</v>
      </c>
      <c r="C34" s="3"/>
      <c r="D34" s="3"/>
      <c r="E34" s="3"/>
      <c r="F34" s="3"/>
      <c r="G34" s="3"/>
    </row>
    <row r="35" spans="1:7" x14ac:dyDescent="0.25">
      <c r="A35" s="3"/>
      <c r="B35" s="5" t="s">
        <v>345</v>
      </c>
      <c r="C35" s="3"/>
      <c r="D35" s="3"/>
      <c r="E35" s="3"/>
      <c r="F35" s="3"/>
      <c r="G35" s="3"/>
    </row>
    <row r="36" spans="1:7" x14ac:dyDescent="0.25">
      <c r="A36" s="3">
        <v>1</v>
      </c>
      <c r="B36" s="4" t="s">
        <v>143</v>
      </c>
      <c r="C36" s="3"/>
      <c r="D36" s="3"/>
      <c r="E36" s="3"/>
      <c r="F36" s="3"/>
      <c r="G36" s="3"/>
    </row>
    <row r="37" spans="1:7" x14ac:dyDescent="0.25">
      <c r="A37" s="3"/>
      <c r="B37" s="5" t="s">
        <v>134</v>
      </c>
      <c r="C37" s="3"/>
      <c r="D37" s="3"/>
      <c r="E37" s="3"/>
      <c r="F37" s="3"/>
      <c r="G37" s="3"/>
    </row>
    <row r="38" spans="1:7" x14ac:dyDescent="0.25">
      <c r="A38" s="3"/>
      <c r="B38" s="5" t="s">
        <v>344</v>
      </c>
      <c r="C38" s="3"/>
      <c r="D38" s="3"/>
      <c r="E38" s="3"/>
      <c r="F38" s="3"/>
      <c r="G38" s="3"/>
    </row>
    <row r="39" spans="1:7" x14ac:dyDescent="0.25">
      <c r="A39" s="3"/>
      <c r="B39" s="5" t="s">
        <v>345</v>
      </c>
      <c r="C39" s="3"/>
      <c r="D39" s="3"/>
      <c r="E39" s="3"/>
      <c r="F39" s="3"/>
      <c r="G39" s="3"/>
    </row>
    <row r="40" spans="1:7" x14ac:dyDescent="0.25">
      <c r="A40" s="3" t="s">
        <v>144</v>
      </c>
      <c r="B40" s="4" t="s">
        <v>346</v>
      </c>
      <c r="C40" s="3"/>
      <c r="D40" s="3"/>
      <c r="E40" s="3"/>
      <c r="F40" s="3"/>
      <c r="G40" s="3"/>
    </row>
    <row r="41" spans="1:7" x14ac:dyDescent="0.25">
      <c r="A41" s="3"/>
      <c r="B41" s="5" t="s">
        <v>134</v>
      </c>
      <c r="C41" s="3"/>
      <c r="D41" s="3"/>
      <c r="E41" s="3"/>
      <c r="F41" s="3"/>
      <c r="G41" s="3"/>
    </row>
    <row r="42" spans="1:7" x14ac:dyDescent="0.25">
      <c r="A42" s="3"/>
      <c r="B42" s="5" t="s">
        <v>344</v>
      </c>
      <c r="C42" s="3"/>
      <c r="D42" s="3"/>
      <c r="E42" s="3"/>
      <c r="F42" s="3"/>
      <c r="G42" s="3"/>
    </row>
    <row r="43" spans="1:7" x14ac:dyDescent="0.25">
      <c r="A43" s="3"/>
      <c r="B43" s="5" t="s">
        <v>345</v>
      </c>
      <c r="C43" s="3"/>
      <c r="D43" s="3"/>
      <c r="E43" s="3"/>
      <c r="F43" s="3"/>
      <c r="G43" s="3"/>
    </row>
    <row r="44" spans="1:7" x14ac:dyDescent="0.25">
      <c r="A44" s="3" t="s">
        <v>146</v>
      </c>
      <c r="B44" s="4" t="s">
        <v>145</v>
      </c>
      <c r="C44" s="3"/>
      <c r="D44" s="3"/>
      <c r="E44" s="3"/>
      <c r="F44" s="3"/>
      <c r="G44" s="3"/>
    </row>
    <row r="45" spans="1:7" x14ac:dyDescent="0.25">
      <c r="A45" s="3"/>
      <c r="B45" s="5" t="s">
        <v>148</v>
      </c>
      <c r="C45" s="3"/>
      <c r="D45" s="3"/>
      <c r="E45" s="3"/>
      <c r="F45" s="3"/>
      <c r="G45" s="3"/>
    </row>
    <row r="46" spans="1:7" x14ac:dyDescent="0.25">
      <c r="A46" s="3" t="s">
        <v>150</v>
      </c>
      <c r="B46" s="4" t="s">
        <v>150</v>
      </c>
      <c r="C46" s="3"/>
      <c r="D46" s="3"/>
      <c r="E46" s="3"/>
      <c r="F46" s="3"/>
      <c r="G46" s="3"/>
    </row>
    <row r="47" spans="1:7" x14ac:dyDescent="0.25">
      <c r="A47" s="2">
        <v>2</v>
      </c>
      <c r="B47" s="14" t="s">
        <v>347</v>
      </c>
      <c r="C47" s="3"/>
      <c r="D47" s="3"/>
      <c r="E47" s="3"/>
      <c r="F47" s="3"/>
      <c r="G47" s="3"/>
    </row>
    <row r="48" spans="1:7" x14ac:dyDescent="0.25">
      <c r="A48" s="3"/>
      <c r="B48" s="5" t="s">
        <v>134</v>
      </c>
      <c r="C48" s="3"/>
      <c r="D48" s="3"/>
      <c r="E48" s="3"/>
      <c r="F48" s="3"/>
      <c r="G48" s="3"/>
    </row>
    <row r="49" spans="1:7" x14ac:dyDescent="0.25">
      <c r="A49" s="3"/>
      <c r="B49" s="5" t="s">
        <v>344</v>
      </c>
      <c r="C49" s="3"/>
      <c r="D49" s="3"/>
      <c r="E49" s="3"/>
      <c r="F49" s="3"/>
      <c r="G49" s="3"/>
    </row>
    <row r="50" spans="1:7" x14ac:dyDescent="0.25">
      <c r="A50" s="3"/>
      <c r="B50" s="5" t="s">
        <v>345</v>
      </c>
      <c r="C50" s="3"/>
      <c r="D50" s="3"/>
      <c r="E50" s="3"/>
      <c r="F50" s="3"/>
      <c r="G50" s="3"/>
    </row>
    <row r="51" spans="1:7" x14ac:dyDescent="0.25">
      <c r="A51" s="3" t="s">
        <v>144</v>
      </c>
      <c r="B51" s="4" t="s">
        <v>153</v>
      </c>
      <c r="C51" s="3"/>
      <c r="D51" s="3"/>
      <c r="E51" s="3"/>
      <c r="F51" s="3"/>
      <c r="G51" s="3"/>
    </row>
    <row r="52" spans="1:7" x14ac:dyDescent="0.25">
      <c r="A52" s="3"/>
      <c r="B52" s="5" t="s">
        <v>134</v>
      </c>
      <c r="C52" s="3"/>
      <c r="D52" s="3"/>
      <c r="E52" s="3"/>
      <c r="F52" s="3"/>
      <c r="G52" s="3"/>
    </row>
    <row r="53" spans="1:7" x14ac:dyDescent="0.25">
      <c r="A53" s="3"/>
      <c r="B53" s="5" t="s">
        <v>344</v>
      </c>
      <c r="C53" s="3"/>
      <c r="D53" s="3"/>
      <c r="E53" s="3"/>
      <c r="F53" s="3"/>
      <c r="G53" s="3"/>
    </row>
    <row r="54" spans="1:7" x14ac:dyDescent="0.25">
      <c r="A54" s="3"/>
      <c r="B54" s="5" t="s">
        <v>345</v>
      </c>
      <c r="C54" s="3"/>
      <c r="D54" s="3"/>
      <c r="E54" s="3"/>
      <c r="F54" s="3"/>
      <c r="G54" s="3"/>
    </row>
    <row r="55" spans="1:7" x14ac:dyDescent="0.25">
      <c r="A55" s="3" t="s">
        <v>146</v>
      </c>
      <c r="B55" s="4" t="s">
        <v>153</v>
      </c>
      <c r="C55" s="3"/>
      <c r="D55" s="3"/>
      <c r="E55" s="3"/>
      <c r="F55" s="3"/>
      <c r="G55" s="3"/>
    </row>
    <row r="56" spans="1:7" x14ac:dyDescent="0.25">
      <c r="A56" s="3"/>
      <c r="B56" s="5" t="s">
        <v>202</v>
      </c>
      <c r="C56" s="3"/>
      <c r="D56" s="3"/>
      <c r="E56" s="3"/>
      <c r="F56" s="3"/>
      <c r="G56" s="3"/>
    </row>
    <row r="57" spans="1:7" x14ac:dyDescent="0.25">
      <c r="A57" s="3" t="s">
        <v>150</v>
      </c>
      <c r="B57" s="4" t="s">
        <v>150</v>
      </c>
      <c r="C57" s="3"/>
      <c r="D57" s="3"/>
      <c r="E57" s="3"/>
      <c r="F57" s="3"/>
      <c r="G57" s="3"/>
    </row>
    <row r="58" spans="1:7" x14ac:dyDescent="0.25">
      <c r="A58" s="2" t="s">
        <v>16</v>
      </c>
      <c r="B58" s="14" t="s">
        <v>155</v>
      </c>
      <c r="C58" s="3"/>
      <c r="D58" s="3"/>
      <c r="E58" s="3"/>
      <c r="F58" s="3"/>
      <c r="G58" s="3"/>
    </row>
    <row r="59" spans="1:7" x14ac:dyDescent="0.25">
      <c r="A59" s="3" t="s">
        <v>22</v>
      </c>
      <c r="B59" s="5" t="s">
        <v>156</v>
      </c>
      <c r="C59" s="3"/>
      <c r="D59" s="3"/>
      <c r="E59" s="3"/>
      <c r="F59" s="3"/>
      <c r="G59" s="3"/>
    </row>
    <row r="60" spans="1:7" x14ac:dyDescent="0.25">
      <c r="A60" s="3" t="s">
        <v>22</v>
      </c>
      <c r="B60" s="5" t="s">
        <v>348</v>
      </c>
      <c r="C60" s="3"/>
      <c r="D60" s="3"/>
      <c r="E60" s="3"/>
      <c r="F60" s="3"/>
      <c r="G60" s="3"/>
    </row>
    <row r="61" spans="1:7" x14ac:dyDescent="0.25">
      <c r="A61" s="15" t="s">
        <v>118</v>
      </c>
    </row>
    <row r="62" spans="1:7" x14ac:dyDescent="0.25">
      <c r="A62" s="694" t="s">
        <v>353</v>
      </c>
      <c r="B62" s="694"/>
      <c r="C62" s="694"/>
      <c r="D62" s="694"/>
      <c r="E62" s="694"/>
      <c r="F62" s="694"/>
      <c r="G62" s="694"/>
    </row>
    <row r="63" spans="1:7" x14ac:dyDescent="0.25">
      <c r="A63" s="694" t="s">
        <v>349</v>
      </c>
      <c r="B63" s="694"/>
      <c r="C63" s="694"/>
      <c r="D63" s="694"/>
      <c r="E63" s="694"/>
      <c r="F63" s="694"/>
      <c r="G63" s="694"/>
    </row>
    <row r="64" spans="1:7" x14ac:dyDescent="0.25">
      <c r="A64" s="694" t="s">
        <v>350</v>
      </c>
      <c r="B64" s="694"/>
      <c r="C64" s="694"/>
      <c r="D64" s="694"/>
      <c r="E64" s="694"/>
      <c r="F64" s="694"/>
      <c r="G64" s="694"/>
    </row>
  </sheetData>
  <mergeCells count="11">
    <mergeCell ref="A1:G1"/>
    <mergeCell ref="A2:G2"/>
    <mergeCell ref="A3:G3"/>
    <mergeCell ref="F4:G4"/>
    <mergeCell ref="A62:G62"/>
    <mergeCell ref="A64:G64"/>
    <mergeCell ref="A5:A6"/>
    <mergeCell ref="B5:B6"/>
    <mergeCell ref="C5:D5"/>
    <mergeCell ref="E5:G5"/>
    <mergeCell ref="A63:G63"/>
  </mergeCells>
  <pageMargins left="0.70866141732283472" right="0.35433070866141736" top="0.3" bottom="0.35433070866141736" header="0.15748031496062992" footer="0.15748031496062992"/>
  <pageSetup paperSize="9" scale="7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F37"/>
  <sheetViews>
    <sheetView topLeftCell="A25" workbookViewId="0">
      <selection activeCell="E43" sqref="E43"/>
    </sheetView>
  </sheetViews>
  <sheetFormatPr defaultColWidth="9.140625" defaultRowHeight="15" x14ac:dyDescent="0.25"/>
  <cols>
    <col min="1" max="1" width="5.85546875" style="1" customWidth="1"/>
    <col min="2" max="2" width="49.5703125" style="1" customWidth="1"/>
    <col min="3" max="6" width="10.140625" style="1" customWidth="1"/>
    <col min="7" max="16384" width="9.140625" style="1"/>
  </cols>
  <sheetData>
    <row r="1" spans="1:6" x14ac:dyDescent="0.25">
      <c r="A1" s="691" t="s">
        <v>354</v>
      </c>
      <c r="B1" s="691"/>
      <c r="C1" s="691"/>
      <c r="D1" s="691"/>
      <c r="E1" s="691"/>
      <c r="F1" s="691"/>
    </row>
    <row r="2" spans="1:6" ht="18.75" x14ac:dyDescent="0.25">
      <c r="A2" s="686" t="s">
        <v>355</v>
      </c>
      <c r="B2" s="686"/>
      <c r="C2" s="686"/>
      <c r="D2" s="686"/>
      <c r="E2" s="686"/>
      <c r="F2" s="686"/>
    </row>
    <row r="3" spans="1:6" x14ac:dyDescent="0.25">
      <c r="A3" s="692" t="s">
        <v>126</v>
      </c>
      <c r="B3" s="692"/>
      <c r="C3" s="692"/>
      <c r="D3" s="692"/>
      <c r="E3" s="692"/>
      <c r="F3" s="692"/>
    </row>
    <row r="4" spans="1:6" x14ac:dyDescent="0.25">
      <c r="E4" s="693" t="s">
        <v>56</v>
      </c>
      <c r="F4" s="693"/>
    </row>
    <row r="5" spans="1:6" x14ac:dyDescent="0.25">
      <c r="A5" s="690" t="s">
        <v>3</v>
      </c>
      <c r="B5" s="690" t="s">
        <v>356</v>
      </c>
      <c r="C5" s="690" t="s">
        <v>357</v>
      </c>
      <c r="D5" s="690" t="s">
        <v>358</v>
      </c>
      <c r="E5" s="690" t="s">
        <v>229</v>
      </c>
      <c r="F5" s="690"/>
    </row>
    <row r="6" spans="1:6" ht="28.5" x14ac:dyDescent="0.25">
      <c r="A6" s="690"/>
      <c r="B6" s="690"/>
      <c r="C6" s="690"/>
      <c r="D6" s="690"/>
      <c r="E6" s="2" t="s">
        <v>233</v>
      </c>
      <c r="F6" s="2" t="s">
        <v>359</v>
      </c>
    </row>
    <row r="7" spans="1:6" x14ac:dyDescent="0.25">
      <c r="A7" s="2" t="s">
        <v>15</v>
      </c>
      <c r="B7" s="2" t="s">
        <v>16</v>
      </c>
      <c r="C7" s="2">
        <v>1</v>
      </c>
      <c r="D7" s="2">
        <v>2</v>
      </c>
      <c r="E7" s="2" t="s">
        <v>360</v>
      </c>
      <c r="F7" s="2" t="s">
        <v>361</v>
      </c>
    </row>
    <row r="8" spans="1:6" ht="20.25" customHeight="1" x14ac:dyDescent="0.25">
      <c r="A8" s="51" t="s">
        <v>15</v>
      </c>
      <c r="B8" s="52" t="s">
        <v>237</v>
      </c>
      <c r="C8" s="53"/>
      <c r="D8" s="53"/>
      <c r="E8" s="53"/>
      <c r="F8" s="53"/>
    </row>
    <row r="9" spans="1:6" ht="20.25" customHeight="1" x14ac:dyDescent="0.25">
      <c r="A9" s="57" t="s">
        <v>83</v>
      </c>
      <c r="B9" s="58" t="s">
        <v>362</v>
      </c>
      <c r="C9" s="59"/>
      <c r="D9" s="59"/>
      <c r="E9" s="59"/>
      <c r="F9" s="59"/>
    </row>
    <row r="10" spans="1:6" ht="20.25" customHeight="1" x14ac:dyDescent="0.25">
      <c r="A10" s="59">
        <v>1</v>
      </c>
      <c r="B10" s="60" t="s">
        <v>363</v>
      </c>
      <c r="C10" s="59"/>
      <c r="D10" s="59"/>
      <c r="E10" s="59"/>
      <c r="F10" s="59"/>
    </row>
    <row r="11" spans="1:6" ht="20.25" customHeight="1" x14ac:dyDescent="0.25">
      <c r="A11" s="59">
        <v>2</v>
      </c>
      <c r="B11" s="60" t="s">
        <v>364</v>
      </c>
      <c r="C11" s="59"/>
      <c r="D11" s="59"/>
      <c r="E11" s="59"/>
      <c r="F11" s="59"/>
    </row>
    <row r="12" spans="1:6" ht="20.25" customHeight="1" x14ac:dyDescent="0.25">
      <c r="A12" s="57" t="s">
        <v>70</v>
      </c>
      <c r="B12" s="58" t="s">
        <v>365</v>
      </c>
      <c r="C12" s="59"/>
      <c r="D12" s="59"/>
      <c r="E12" s="59"/>
      <c r="F12" s="59"/>
    </row>
    <row r="13" spans="1:6" ht="20.25" customHeight="1" x14ac:dyDescent="0.25">
      <c r="A13" s="59">
        <v>1</v>
      </c>
      <c r="B13" s="60" t="s">
        <v>240</v>
      </c>
      <c r="C13" s="59"/>
      <c r="D13" s="59"/>
      <c r="E13" s="59"/>
      <c r="F13" s="59"/>
    </row>
    <row r="14" spans="1:6" ht="20.25" customHeight="1" x14ac:dyDescent="0.25">
      <c r="A14" s="59">
        <v>2</v>
      </c>
      <c r="B14" s="60" t="s">
        <v>88</v>
      </c>
      <c r="C14" s="59"/>
      <c r="D14" s="59"/>
      <c r="E14" s="59"/>
      <c r="F14" s="59"/>
    </row>
    <row r="15" spans="1:6" ht="20.25" customHeight="1" x14ac:dyDescent="0.25">
      <c r="A15" s="57" t="s">
        <v>73</v>
      </c>
      <c r="B15" s="58" t="s">
        <v>366</v>
      </c>
      <c r="C15" s="59"/>
      <c r="D15" s="59"/>
      <c r="E15" s="59"/>
      <c r="F15" s="59"/>
    </row>
    <row r="16" spans="1:6" ht="20.25" customHeight="1" x14ac:dyDescent="0.25">
      <c r="A16" s="57" t="s">
        <v>77</v>
      </c>
      <c r="B16" s="58" t="s">
        <v>303</v>
      </c>
      <c r="C16" s="59"/>
      <c r="D16" s="59"/>
      <c r="E16" s="59"/>
      <c r="F16" s="59"/>
    </row>
    <row r="17" spans="1:6" ht="20.25" customHeight="1" x14ac:dyDescent="0.25">
      <c r="A17" s="57" t="s">
        <v>113</v>
      </c>
      <c r="B17" s="58" t="s">
        <v>243</v>
      </c>
      <c r="C17" s="59"/>
      <c r="D17" s="59"/>
      <c r="E17" s="59"/>
      <c r="F17" s="59"/>
    </row>
    <row r="18" spans="1:6" ht="20.25" customHeight="1" x14ac:dyDescent="0.25">
      <c r="A18" s="57" t="s">
        <v>16</v>
      </c>
      <c r="B18" s="58" t="s">
        <v>90</v>
      </c>
      <c r="C18" s="59"/>
      <c r="D18" s="59"/>
      <c r="E18" s="59"/>
      <c r="F18" s="59"/>
    </row>
    <row r="19" spans="1:6" ht="20.25" customHeight="1" x14ac:dyDescent="0.25">
      <c r="A19" s="57" t="s">
        <v>83</v>
      </c>
      <c r="B19" s="58" t="s">
        <v>367</v>
      </c>
      <c r="C19" s="59"/>
      <c r="D19" s="59"/>
      <c r="E19" s="59"/>
      <c r="F19" s="59"/>
    </row>
    <row r="20" spans="1:6" ht="20.25" customHeight="1" x14ac:dyDescent="0.25">
      <c r="A20" s="59">
        <v>1</v>
      </c>
      <c r="B20" s="60" t="s">
        <v>368</v>
      </c>
      <c r="C20" s="59"/>
      <c r="D20" s="59"/>
      <c r="E20" s="59"/>
      <c r="F20" s="59"/>
    </row>
    <row r="21" spans="1:6" ht="20.25" customHeight="1" x14ac:dyDescent="0.25">
      <c r="A21" s="59">
        <v>2</v>
      </c>
      <c r="B21" s="60" t="s">
        <v>96</v>
      </c>
      <c r="C21" s="59"/>
      <c r="D21" s="59"/>
      <c r="E21" s="59"/>
      <c r="F21" s="59"/>
    </row>
    <row r="22" spans="1:6" ht="20.25" customHeight="1" x14ac:dyDescent="0.25">
      <c r="A22" s="59">
        <v>3</v>
      </c>
      <c r="B22" s="60" t="s">
        <v>97</v>
      </c>
      <c r="C22" s="59"/>
      <c r="D22" s="59"/>
      <c r="E22" s="59"/>
      <c r="F22" s="59"/>
    </row>
    <row r="23" spans="1:6" ht="20.25" customHeight="1" x14ac:dyDescent="0.25">
      <c r="A23" s="59">
        <v>4</v>
      </c>
      <c r="B23" s="60" t="s">
        <v>246</v>
      </c>
      <c r="C23" s="59"/>
      <c r="D23" s="59"/>
      <c r="E23" s="59"/>
      <c r="F23" s="59"/>
    </row>
    <row r="24" spans="1:6" ht="20.25" customHeight="1" x14ac:dyDescent="0.25">
      <c r="A24" s="59">
        <v>5</v>
      </c>
      <c r="B24" s="60" t="s">
        <v>247</v>
      </c>
      <c r="C24" s="59"/>
      <c r="D24" s="59"/>
      <c r="E24" s="59"/>
      <c r="F24" s="59"/>
    </row>
    <row r="25" spans="1:6" ht="20.25" customHeight="1" x14ac:dyDescent="0.25">
      <c r="A25" s="59">
        <v>6</v>
      </c>
      <c r="B25" s="60" t="s">
        <v>98</v>
      </c>
      <c r="C25" s="59"/>
      <c r="D25" s="59"/>
      <c r="E25" s="59"/>
      <c r="F25" s="59"/>
    </row>
    <row r="26" spans="1:6" ht="20.25" customHeight="1" x14ac:dyDescent="0.25">
      <c r="A26" s="57" t="s">
        <v>70</v>
      </c>
      <c r="B26" s="58" t="s">
        <v>248</v>
      </c>
      <c r="C26" s="59"/>
      <c r="D26" s="59"/>
      <c r="E26" s="59"/>
      <c r="F26" s="59"/>
    </row>
    <row r="27" spans="1:6" ht="20.25" customHeight="1" x14ac:dyDescent="0.25">
      <c r="A27" s="59">
        <v>1</v>
      </c>
      <c r="B27" s="60" t="s">
        <v>249</v>
      </c>
      <c r="C27" s="59"/>
      <c r="D27" s="59"/>
      <c r="E27" s="59"/>
      <c r="F27" s="59"/>
    </row>
    <row r="28" spans="1:6" ht="20.25" customHeight="1" x14ac:dyDescent="0.25">
      <c r="A28" s="59">
        <v>2</v>
      </c>
      <c r="B28" s="60" t="s">
        <v>250</v>
      </c>
      <c r="C28" s="59"/>
      <c r="D28" s="59"/>
      <c r="E28" s="59"/>
      <c r="F28" s="59"/>
    </row>
    <row r="29" spans="1:6" ht="20.25" customHeight="1" x14ac:dyDescent="0.25">
      <c r="A29" s="57" t="s">
        <v>73</v>
      </c>
      <c r="B29" s="58" t="s">
        <v>251</v>
      </c>
      <c r="C29" s="59"/>
      <c r="D29" s="59"/>
      <c r="E29" s="59"/>
      <c r="F29" s="59"/>
    </row>
    <row r="30" spans="1:6" ht="20.25" customHeight="1" x14ac:dyDescent="0.25">
      <c r="A30" s="57" t="s">
        <v>79</v>
      </c>
      <c r="B30" s="58" t="s">
        <v>252</v>
      </c>
      <c r="C30" s="59"/>
      <c r="D30" s="59"/>
      <c r="E30" s="59"/>
      <c r="F30" s="59"/>
    </row>
    <row r="31" spans="1:6" ht="20.25" customHeight="1" x14ac:dyDescent="0.25">
      <c r="A31" s="57" t="s">
        <v>89</v>
      </c>
      <c r="B31" s="58" t="s">
        <v>369</v>
      </c>
      <c r="C31" s="59"/>
      <c r="D31" s="59"/>
      <c r="E31" s="59"/>
      <c r="F31" s="59"/>
    </row>
    <row r="32" spans="1:6" ht="20.25" customHeight="1" x14ac:dyDescent="0.25">
      <c r="A32" s="57" t="s">
        <v>83</v>
      </c>
      <c r="B32" s="58" t="s">
        <v>108</v>
      </c>
      <c r="C32" s="59"/>
      <c r="D32" s="59"/>
      <c r="E32" s="59"/>
      <c r="F32" s="59"/>
    </row>
    <row r="33" spans="1:6" ht="29.25" customHeight="1" x14ac:dyDescent="0.25">
      <c r="A33" s="57" t="s">
        <v>70</v>
      </c>
      <c r="B33" s="58" t="s">
        <v>257</v>
      </c>
      <c r="C33" s="59"/>
      <c r="D33" s="59"/>
      <c r="E33" s="59"/>
      <c r="F33" s="59"/>
    </row>
    <row r="34" spans="1:6" ht="20.25" customHeight="1" x14ac:dyDescent="0.25">
      <c r="A34" s="57" t="s">
        <v>99</v>
      </c>
      <c r="B34" s="58" t="s">
        <v>370</v>
      </c>
      <c r="C34" s="59"/>
      <c r="D34" s="59"/>
      <c r="E34" s="59"/>
      <c r="F34" s="59"/>
    </row>
    <row r="35" spans="1:6" ht="20.25" customHeight="1" x14ac:dyDescent="0.25">
      <c r="A35" s="57" t="s">
        <v>83</v>
      </c>
      <c r="B35" s="58" t="s">
        <v>372</v>
      </c>
      <c r="C35" s="59"/>
      <c r="D35" s="59"/>
      <c r="E35" s="59"/>
      <c r="F35" s="59"/>
    </row>
    <row r="36" spans="1:6" ht="20.25" customHeight="1" x14ac:dyDescent="0.25">
      <c r="A36" s="54" t="s">
        <v>70</v>
      </c>
      <c r="B36" s="55" t="s">
        <v>371</v>
      </c>
      <c r="C36" s="56"/>
      <c r="D36" s="56"/>
      <c r="E36" s="56"/>
      <c r="F36" s="56"/>
    </row>
    <row r="37" spans="1:6" ht="43.5" customHeight="1" x14ac:dyDescent="0.25">
      <c r="A37" s="707" t="s">
        <v>373</v>
      </c>
      <c r="B37" s="707"/>
      <c r="C37" s="707"/>
      <c r="D37" s="707"/>
      <c r="E37" s="707"/>
      <c r="F37" s="707"/>
    </row>
  </sheetData>
  <mergeCells count="10">
    <mergeCell ref="A1:F1"/>
    <mergeCell ref="A2:F2"/>
    <mergeCell ref="A3:F3"/>
    <mergeCell ref="E4:F4"/>
    <mergeCell ref="A37:F37"/>
    <mergeCell ref="A5:A6"/>
    <mergeCell ref="B5:B6"/>
    <mergeCell ref="C5:C6"/>
    <mergeCell ref="D5:D6"/>
    <mergeCell ref="E5:F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H55"/>
  <sheetViews>
    <sheetView topLeftCell="A4" workbookViewId="0">
      <selection activeCell="B24" sqref="B24"/>
    </sheetView>
  </sheetViews>
  <sheetFormatPr defaultColWidth="9.140625" defaultRowHeight="16.5" customHeight="1" x14ac:dyDescent="0.25"/>
  <cols>
    <col min="1" max="1" width="5.7109375" style="1" customWidth="1"/>
    <col min="2" max="2" width="49.5703125" style="1" customWidth="1"/>
    <col min="3" max="8" width="10.5703125" style="1" customWidth="1"/>
    <col min="9" max="16384" width="9.140625" style="1"/>
  </cols>
  <sheetData>
    <row r="1" spans="1:8" ht="16.5" customHeight="1" x14ac:dyDescent="0.25">
      <c r="A1" s="691" t="s">
        <v>374</v>
      </c>
      <c r="B1" s="691"/>
      <c r="C1" s="691"/>
      <c r="D1" s="691"/>
      <c r="E1" s="691"/>
      <c r="F1" s="691"/>
      <c r="G1" s="691"/>
      <c r="H1" s="691"/>
    </row>
    <row r="2" spans="1:8" ht="16.5" customHeight="1" x14ac:dyDescent="0.25">
      <c r="A2" s="686" t="s">
        <v>375</v>
      </c>
      <c r="B2" s="686"/>
      <c r="C2" s="686"/>
      <c r="D2" s="686"/>
      <c r="E2" s="686"/>
      <c r="F2" s="686"/>
      <c r="G2" s="686"/>
      <c r="H2" s="686"/>
    </row>
    <row r="3" spans="1:8" ht="16.5" customHeight="1" x14ac:dyDescent="0.25">
      <c r="A3" s="692" t="s">
        <v>126</v>
      </c>
      <c r="B3" s="692"/>
      <c r="C3" s="692"/>
      <c r="D3" s="692"/>
      <c r="E3" s="692"/>
      <c r="F3" s="692"/>
      <c r="G3" s="692"/>
      <c r="H3" s="692"/>
    </row>
    <row r="4" spans="1:8" ht="16.5" customHeight="1" x14ac:dyDescent="0.25">
      <c r="G4" s="693" t="s">
        <v>56</v>
      </c>
      <c r="H4" s="693"/>
    </row>
    <row r="5" spans="1:8" s="16" customFormat="1" ht="24.75" customHeight="1" x14ac:dyDescent="0.25">
      <c r="A5" s="690" t="s">
        <v>3</v>
      </c>
      <c r="B5" s="690" t="s">
        <v>4</v>
      </c>
      <c r="C5" s="690" t="s">
        <v>357</v>
      </c>
      <c r="D5" s="690"/>
      <c r="E5" s="690" t="s">
        <v>358</v>
      </c>
      <c r="F5" s="690"/>
      <c r="G5" s="690" t="s">
        <v>376</v>
      </c>
      <c r="H5" s="690"/>
    </row>
    <row r="6" spans="1:8" s="16" customFormat="1" ht="29.25" customHeight="1" x14ac:dyDescent="0.25">
      <c r="A6" s="690"/>
      <c r="B6" s="690"/>
      <c r="C6" s="2" t="s">
        <v>377</v>
      </c>
      <c r="D6" s="2" t="s">
        <v>378</v>
      </c>
      <c r="E6" s="2" t="s">
        <v>377</v>
      </c>
      <c r="F6" s="2" t="s">
        <v>378</v>
      </c>
      <c r="G6" s="2" t="s">
        <v>377</v>
      </c>
      <c r="H6" s="2" t="s">
        <v>378</v>
      </c>
    </row>
    <row r="7" spans="1:8" ht="16.5" customHeight="1" x14ac:dyDescent="0.25">
      <c r="A7" s="2" t="s">
        <v>15</v>
      </c>
      <c r="B7" s="2" t="s">
        <v>16</v>
      </c>
      <c r="C7" s="2">
        <v>1</v>
      </c>
      <c r="D7" s="2">
        <v>2</v>
      </c>
      <c r="E7" s="2">
        <v>3</v>
      </c>
      <c r="F7" s="2">
        <v>4</v>
      </c>
      <c r="G7" s="2" t="s">
        <v>379</v>
      </c>
      <c r="H7" s="2" t="s">
        <v>380</v>
      </c>
    </row>
    <row r="8" spans="1:8" ht="16.5" customHeight="1" x14ac:dyDescent="0.25">
      <c r="A8" s="51"/>
      <c r="B8" s="52" t="s">
        <v>381</v>
      </c>
      <c r="C8" s="53"/>
      <c r="D8" s="53"/>
      <c r="E8" s="53"/>
      <c r="F8" s="53"/>
      <c r="G8" s="53"/>
      <c r="H8" s="53"/>
    </row>
    <row r="9" spans="1:8" ht="16.5" customHeight="1" x14ac:dyDescent="0.25">
      <c r="A9" s="57" t="s">
        <v>83</v>
      </c>
      <c r="B9" s="58" t="s">
        <v>65</v>
      </c>
      <c r="C9" s="59"/>
      <c r="D9" s="59"/>
      <c r="E9" s="59"/>
      <c r="F9" s="59"/>
      <c r="G9" s="59"/>
      <c r="H9" s="59"/>
    </row>
    <row r="10" spans="1:8" ht="16.5" customHeight="1" x14ac:dyDescent="0.25">
      <c r="A10" s="708">
        <v>1</v>
      </c>
      <c r="B10" s="60" t="s">
        <v>382</v>
      </c>
      <c r="C10" s="708"/>
      <c r="D10" s="708"/>
      <c r="E10" s="708"/>
      <c r="F10" s="708"/>
      <c r="G10" s="708"/>
      <c r="H10" s="708"/>
    </row>
    <row r="11" spans="1:8" ht="16.5" customHeight="1" x14ac:dyDescent="0.25">
      <c r="A11" s="708"/>
      <c r="B11" s="60" t="s">
        <v>383</v>
      </c>
      <c r="C11" s="708"/>
      <c r="D11" s="708"/>
      <c r="E11" s="708"/>
      <c r="F11" s="708"/>
      <c r="G11" s="708"/>
      <c r="H11" s="708"/>
    </row>
    <row r="12" spans="1:8" ht="16.5" customHeight="1" x14ac:dyDescent="0.25">
      <c r="A12" s="708">
        <v>2</v>
      </c>
      <c r="B12" s="60" t="s">
        <v>384</v>
      </c>
      <c r="C12" s="708"/>
      <c r="D12" s="708"/>
      <c r="E12" s="708"/>
      <c r="F12" s="708"/>
      <c r="G12" s="708"/>
      <c r="H12" s="708"/>
    </row>
    <row r="13" spans="1:8" ht="16.5" customHeight="1" x14ac:dyDescent="0.25">
      <c r="A13" s="708"/>
      <c r="B13" s="60" t="s">
        <v>383</v>
      </c>
      <c r="C13" s="708"/>
      <c r="D13" s="708"/>
      <c r="E13" s="708"/>
      <c r="F13" s="708"/>
      <c r="G13" s="708"/>
      <c r="H13" s="708"/>
    </row>
    <row r="14" spans="1:8" ht="16.5" customHeight="1" x14ac:dyDescent="0.25">
      <c r="A14" s="708">
        <v>3</v>
      </c>
      <c r="B14" s="60" t="s">
        <v>385</v>
      </c>
      <c r="C14" s="708"/>
      <c r="D14" s="708"/>
      <c r="E14" s="708"/>
      <c r="F14" s="708"/>
      <c r="G14" s="708"/>
      <c r="H14" s="708"/>
    </row>
    <row r="15" spans="1:8" ht="16.5" customHeight="1" x14ac:dyDescent="0.25">
      <c r="A15" s="708"/>
      <c r="B15" s="60" t="s">
        <v>386</v>
      </c>
      <c r="C15" s="708"/>
      <c r="D15" s="708"/>
      <c r="E15" s="708"/>
      <c r="F15" s="708"/>
      <c r="G15" s="708"/>
      <c r="H15" s="708"/>
    </row>
    <row r="16" spans="1:8" ht="16.5" customHeight="1" x14ac:dyDescent="0.25">
      <c r="A16" s="708">
        <v>4</v>
      </c>
      <c r="B16" s="60" t="s">
        <v>387</v>
      </c>
      <c r="C16" s="708"/>
      <c r="D16" s="708"/>
      <c r="E16" s="708"/>
      <c r="F16" s="708"/>
      <c r="G16" s="708"/>
      <c r="H16" s="708"/>
    </row>
    <row r="17" spans="1:8" ht="16.5" customHeight="1" x14ac:dyDescent="0.25">
      <c r="A17" s="708"/>
      <c r="B17" s="60" t="s">
        <v>383</v>
      </c>
      <c r="C17" s="708"/>
      <c r="D17" s="708"/>
      <c r="E17" s="708"/>
      <c r="F17" s="708"/>
      <c r="G17" s="708"/>
      <c r="H17" s="708"/>
    </row>
    <row r="18" spans="1:8" ht="16.5" customHeight="1" x14ac:dyDescent="0.25">
      <c r="A18" s="59">
        <v>5</v>
      </c>
      <c r="B18" s="60" t="s">
        <v>279</v>
      </c>
      <c r="C18" s="59"/>
      <c r="D18" s="59"/>
      <c r="E18" s="59"/>
      <c r="F18" s="59"/>
      <c r="G18" s="59"/>
      <c r="H18" s="59"/>
    </row>
    <row r="19" spans="1:8" ht="16.5" customHeight="1" x14ac:dyDescent="0.25">
      <c r="A19" s="59">
        <v>6</v>
      </c>
      <c r="B19" s="60" t="s">
        <v>280</v>
      </c>
      <c r="C19" s="59"/>
      <c r="D19" s="59"/>
      <c r="E19" s="59"/>
      <c r="F19" s="59"/>
      <c r="G19" s="59"/>
      <c r="H19" s="59"/>
    </row>
    <row r="20" spans="1:8" ht="30" x14ac:dyDescent="0.25">
      <c r="A20" s="59" t="s">
        <v>22</v>
      </c>
      <c r="B20" s="62" t="s">
        <v>388</v>
      </c>
      <c r="C20" s="59"/>
      <c r="D20" s="59"/>
      <c r="E20" s="59"/>
      <c r="F20" s="59"/>
      <c r="G20" s="59"/>
      <c r="H20" s="59"/>
    </row>
    <row r="21" spans="1:8" ht="16.5" customHeight="1" x14ac:dyDescent="0.25">
      <c r="A21" s="59" t="s">
        <v>22</v>
      </c>
      <c r="B21" s="62" t="s">
        <v>389</v>
      </c>
      <c r="C21" s="59"/>
      <c r="D21" s="59"/>
      <c r="E21" s="59"/>
      <c r="F21" s="59"/>
      <c r="G21" s="59"/>
      <c r="H21" s="59"/>
    </row>
    <row r="22" spans="1:8" ht="16.5" customHeight="1" x14ac:dyDescent="0.25">
      <c r="A22" s="59">
        <v>7</v>
      </c>
      <c r="B22" s="60" t="s">
        <v>390</v>
      </c>
      <c r="C22" s="59"/>
      <c r="D22" s="59"/>
      <c r="E22" s="59"/>
      <c r="F22" s="59"/>
      <c r="G22" s="59"/>
      <c r="H22" s="59"/>
    </row>
    <row r="23" spans="1:8" ht="16.5" customHeight="1" x14ac:dyDescent="0.25">
      <c r="A23" s="59">
        <v>8</v>
      </c>
      <c r="B23" s="60" t="s">
        <v>391</v>
      </c>
      <c r="C23" s="59"/>
      <c r="D23" s="59"/>
      <c r="E23" s="59"/>
      <c r="F23" s="59"/>
      <c r="G23" s="59"/>
      <c r="H23" s="59"/>
    </row>
    <row r="24" spans="1:8" ht="16.5" customHeight="1" x14ac:dyDescent="0.25">
      <c r="A24" s="59" t="s">
        <v>22</v>
      </c>
      <c r="B24" s="62" t="s">
        <v>392</v>
      </c>
      <c r="C24" s="59"/>
      <c r="D24" s="59"/>
      <c r="E24" s="59"/>
      <c r="F24" s="59"/>
      <c r="G24" s="59"/>
      <c r="H24" s="59"/>
    </row>
    <row r="25" spans="1:8" ht="16.5" customHeight="1" x14ac:dyDescent="0.25">
      <c r="A25" s="59" t="s">
        <v>22</v>
      </c>
      <c r="B25" s="62" t="s">
        <v>415</v>
      </c>
      <c r="C25" s="59"/>
      <c r="D25" s="59"/>
      <c r="E25" s="59"/>
      <c r="F25" s="59"/>
      <c r="G25" s="59"/>
      <c r="H25" s="59"/>
    </row>
    <row r="26" spans="1:8" ht="16.5" customHeight="1" x14ac:dyDescent="0.25">
      <c r="A26" s="59" t="s">
        <v>22</v>
      </c>
      <c r="B26" s="62" t="s">
        <v>393</v>
      </c>
      <c r="C26" s="59"/>
      <c r="D26" s="59"/>
      <c r="E26" s="59"/>
      <c r="F26" s="59"/>
      <c r="G26" s="59"/>
      <c r="H26" s="59"/>
    </row>
    <row r="27" spans="1:8" ht="16.5" customHeight="1" x14ac:dyDescent="0.25">
      <c r="A27" s="59" t="s">
        <v>22</v>
      </c>
      <c r="B27" s="62" t="s">
        <v>394</v>
      </c>
      <c r="C27" s="59"/>
      <c r="D27" s="59"/>
      <c r="E27" s="59"/>
      <c r="F27" s="59"/>
      <c r="G27" s="59"/>
      <c r="H27" s="59"/>
    </row>
    <row r="28" spans="1:8" ht="16.5" customHeight="1" x14ac:dyDescent="0.25">
      <c r="A28" s="59">
        <v>9</v>
      </c>
      <c r="B28" s="60" t="s">
        <v>395</v>
      </c>
      <c r="C28" s="59"/>
      <c r="D28" s="59"/>
      <c r="E28" s="59"/>
      <c r="F28" s="59"/>
      <c r="G28" s="59"/>
      <c r="H28" s="59"/>
    </row>
    <row r="29" spans="1:8" ht="16.5" customHeight="1" x14ac:dyDescent="0.25">
      <c r="A29" s="59">
        <v>10</v>
      </c>
      <c r="B29" s="60" t="s">
        <v>396</v>
      </c>
      <c r="C29" s="59"/>
      <c r="D29" s="59"/>
      <c r="E29" s="59"/>
      <c r="F29" s="59"/>
      <c r="G29" s="59"/>
      <c r="H29" s="59"/>
    </row>
    <row r="30" spans="1:8" ht="16.5" customHeight="1" x14ac:dyDescent="0.25">
      <c r="A30" s="59">
        <v>11</v>
      </c>
      <c r="B30" s="60" t="s">
        <v>397</v>
      </c>
      <c r="C30" s="59"/>
      <c r="D30" s="59"/>
      <c r="E30" s="59"/>
      <c r="F30" s="59"/>
      <c r="G30" s="59"/>
      <c r="H30" s="59"/>
    </row>
    <row r="31" spans="1:8" ht="16.5" customHeight="1" x14ac:dyDescent="0.25">
      <c r="A31" s="59">
        <v>12</v>
      </c>
      <c r="B31" s="60" t="s">
        <v>282</v>
      </c>
      <c r="C31" s="59"/>
      <c r="D31" s="59"/>
      <c r="E31" s="59"/>
      <c r="F31" s="59"/>
      <c r="G31" s="59"/>
      <c r="H31" s="59"/>
    </row>
    <row r="32" spans="1:8" ht="16.5" customHeight="1" x14ac:dyDescent="0.25">
      <c r="A32" s="59">
        <v>13</v>
      </c>
      <c r="B32" s="60" t="s">
        <v>398</v>
      </c>
      <c r="C32" s="59"/>
      <c r="D32" s="59"/>
      <c r="E32" s="59"/>
      <c r="F32" s="59"/>
      <c r="G32" s="59"/>
      <c r="H32" s="59"/>
    </row>
    <row r="33" spans="1:8" ht="16.5" customHeight="1" x14ac:dyDescent="0.25">
      <c r="A33" s="708">
        <v>14</v>
      </c>
      <c r="B33" s="60" t="s">
        <v>399</v>
      </c>
      <c r="C33" s="708"/>
      <c r="D33" s="708"/>
      <c r="E33" s="708"/>
      <c r="F33" s="708"/>
      <c r="G33" s="708"/>
      <c r="H33" s="708"/>
    </row>
    <row r="34" spans="1:8" ht="16.5" customHeight="1" x14ac:dyDescent="0.25">
      <c r="A34" s="708"/>
      <c r="B34" s="60" t="s">
        <v>383</v>
      </c>
      <c r="C34" s="708"/>
      <c r="D34" s="708"/>
      <c r="E34" s="708"/>
      <c r="F34" s="708"/>
      <c r="G34" s="708"/>
      <c r="H34" s="708"/>
    </row>
    <row r="35" spans="1:8" ht="16.5" customHeight="1" x14ac:dyDescent="0.25">
      <c r="A35" s="59">
        <v>15</v>
      </c>
      <c r="B35" s="60" t="s">
        <v>400</v>
      </c>
      <c r="C35" s="59"/>
      <c r="D35" s="59"/>
      <c r="E35" s="59"/>
      <c r="F35" s="59"/>
      <c r="G35" s="59"/>
      <c r="H35" s="59"/>
    </row>
    <row r="36" spans="1:8" ht="16.5" customHeight="1" x14ac:dyDescent="0.25">
      <c r="A36" s="59">
        <v>16</v>
      </c>
      <c r="B36" s="60" t="s">
        <v>401</v>
      </c>
      <c r="C36" s="59"/>
      <c r="D36" s="59"/>
      <c r="E36" s="59"/>
      <c r="F36" s="59"/>
      <c r="G36" s="59"/>
      <c r="H36" s="59"/>
    </row>
    <row r="37" spans="1:8" ht="16.5" customHeight="1" x14ac:dyDescent="0.25">
      <c r="A37" s="59">
        <v>17</v>
      </c>
      <c r="B37" s="60" t="s">
        <v>402</v>
      </c>
      <c r="C37" s="59"/>
      <c r="D37" s="59"/>
      <c r="E37" s="59"/>
      <c r="F37" s="59"/>
      <c r="G37" s="59"/>
      <c r="H37" s="59"/>
    </row>
    <row r="38" spans="1:8" ht="16.5" customHeight="1" x14ac:dyDescent="0.25">
      <c r="A38" s="59">
        <v>18</v>
      </c>
      <c r="B38" s="60" t="s">
        <v>403</v>
      </c>
      <c r="C38" s="59"/>
      <c r="D38" s="59"/>
      <c r="E38" s="59"/>
      <c r="F38" s="59"/>
      <c r="G38" s="59"/>
      <c r="H38" s="59"/>
    </row>
    <row r="39" spans="1:8" ht="45" x14ac:dyDescent="0.25">
      <c r="A39" s="59">
        <v>19</v>
      </c>
      <c r="B39" s="60" t="s">
        <v>870</v>
      </c>
      <c r="C39" s="59"/>
      <c r="D39" s="59"/>
      <c r="E39" s="59"/>
      <c r="F39" s="59"/>
      <c r="G39" s="59"/>
      <c r="H39" s="59"/>
    </row>
    <row r="40" spans="1:8" ht="16.5" customHeight="1" x14ac:dyDescent="0.25">
      <c r="A40" s="59">
        <v>20</v>
      </c>
      <c r="B40" s="60" t="s">
        <v>404</v>
      </c>
      <c r="C40" s="59"/>
      <c r="D40" s="59"/>
      <c r="E40" s="59"/>
      <c r="F40" s="59"/>
      <c r="G40" s="59"/>
      <c r="H40" s="59"/>
    </row>
    <row r="41" spans="1:8" ht="20.25" customHeight="1" x14ac:dyDescent="0.25">
      <c r="A41" s="57" t="s">
        <v>70</v>
      </c>
      <c r="B41" s="58" t="s">
        <v>285</v>
      </c>
      <c r="C41" s="59"/>
      <c r="D41" s="59"/>
      <c r="E41" s="59"/>
      <c r="F41" s="59"/>
      <c r="G41" s="59"/>
      <c r="H41" s="59"/>
    </row>
    <row r="42" spans="1:8" ht="20.25" customHeight="1" x14ac:dyDescent="0.25">
      <c r="A42" s="57" t="s">
        <v>73</v>
      </c>
      <c r="B42" s="58" t="s">
        <v>405</v>
      </c>
      <c r="C42" s="59"/>
      <c r="D42" s="59"/>
      <c r="E42" s="59"/>
      <c r="F42" s="59"/>
      <c r="G42" s="59"/>
      <c r="H42" s="59"/>
    </row>
    <row r="43" spans="1:8" ht="20.25" customHeight="1" x14ac:dyDescent="0.25">
      <c r="A43" s="59">
        <v>1</v>
      </c>
      <c r="B43" s="60" t="s">
        <v>406</v>
      </c>
      <c r="C43" s="59"/>
      <c r="D43" s="59"/>
      <c r="E43" s="59"/>
      <c r="F43" s="59"/>
      <c r="G43" s="59"/>
      <c r="H43" s="59"/>
    </row>
    <row r="44" spans="1:8" ht="20.25" customHeight="1" x14ac:dyDescent="0.25">
      <c r="A44" s="59">
        <v>2</v>
      </c>
      <c r="B44" s="60" t="s">
        <v>407</v>
      </c>
      <c r="C44" s="59"/>
      <c r="D44" s="59"/>
      <c r="E44" s="59"/>
      <c r="F44" s="59"/>
      <c r="G44" s="59"/>
      <c r="H44" s="59"/>
    </row>
    <row r="45" spans="1:8" ht="20.25" customHeight="1" x14ac:dyDescent="0.25">
      <c r="A45" s="59">
        <v>3</v>
      </c>
      <c r="B45" s="60" t="s">
        <v>408</v>
      </c>
      <c r="C45" s="59"/>
      <c r="D45" s="59"/>
      <c r="E45" s="59"/>
      <c r="F45" s="59"/>
      <c r="G45" s="59"/>
      <c r="H45" s="59"/>
    </row>
    <row r="46" spans="1:8" ht="20.25" customHeight="1" x14ac:dyDescent="0.25">
      <c r="A46" s="59">
        <v>4</v>
      </c>
      <c r="B46" s="60" t="s">
        <v>409</v>
      </c>
      <c r="C46" s="59"/>
      <c r="D46" s="59"/>
      <c r="E46" s="59"/>
      <c r="F46" s="59"/>
      <c r="G46" s="59"/>
      <c r="H46" s="59"/>
    </row>
    <row r="47" spans="1:8" ht="20.25" customHeight="1" x14ac:dyDescent="0.25">
      <c r="A47" s="59">
        <v>5</v>
      </c>
      <c r="B47" s="60" t="s">
        <v>410</v>
      </c>
      <c r="C47" s="59"/>
      <c r="D47" s="59"/>
      <c r="E47" s="59"/>
      <c r="F47" s="59"/>
      <c r="G47" s="59"/>
      <c r="H47" s="59"/>
    </row>
    <row r="48" spans="1:8" ht="20.25" customHeight="1" x14ac:dyDescent="0.25">
      <c r="A48" s="56">
        <v>6</v>
      </c>
      <c r="B48" s="61" t="s">
        <v>411</v>
      </c>
      <c r="C48" s="56"/>
      <c r="D48" s="56"/>
      <c r="E48" s="56"/>
      <c r="F48" s="56"/>
      <c r="G48" s="56"/>
      <c r="H48" s="56"/>
    </row>
    <row r="49" spans="1:8" ht="23.25" customHeight="1" x14ac:dyDescent="0.25">
      <c r="A49" s="2" t="s">
        <v>77</v>
      </c>
      <c r="B49" s="14" t="s">
        <v>412</v>
      </c>
      <c r="C49" s="3"/>
      <c r="D49" s="3"/>
      <c r="E49" s="3"/>
      <c r="F49" s="3"/>
      <c r="G49" s="3"/>
      <c r="H49" s="3"/>
    </row>
    <row r="50" spans="1:8" ht="16.5" customHeight="1" x14ac:dyDescent="0.25">
      <c r="A50" s="15" t="s">
        <v>288</v>
      </c>
    </row>
    <row r="51" spans="1:8" ht="36" customHeight="1" x14ac:dyDescent="0.25">
      <c r="A51" s="694" t="s">
        <v>416</v>
      </c>
      <c r="B51" s="694"/>
      <c r="C51" s="694"/>
      <c r="D51" s="694"/>
      <c r="E51" s="694"/>
      <c r="F51" s="694"/>
      <c r="G51" s="694"/>
      <c r="H51" s="694"/>
    </row>
    <row r="52" spans="1:8" ht="36" customHeight="1" x14ac:dyDescent="0.25">
      <c r="A52" s="694" t="s">
        <v>417</v>
      </c>
      <c r="B52" s="694"/>
      <c r="C52" s="694"/>
      <c r="D52" s="694"/>
      <c r="E52" s="694"/>
      <c r="F52" s="694"/>
      <c r="G52" s="694"/>
      <c r="H52" s="694"/>
    </row>
    <row r="53" spans="1:8" ht="36" customHeight="1" x14ac:dyDescent="0.25">
      <c r="A53" s="694" t="s">
        <v>418</v>
      </c>
      <c r="B53" s="694"/>
      <c r="C53" s="694"/>
      <c r="D53" s="694"/>
      <c r="E53" s="694"/>
      <c r="F53" s="694"/>
      <c r="G53" s="694"/>
      <c r="H53" s="694"/>
    </row>
    <row r="54" spans="1:8" ht="36" customHeight="1" x14ac:dyDescent="0.25">
      <c r="A54" s="694" t="s">
        <v>413</v>
      </c>
      <c r="B54" s="694"/>
      <c r="C54" s="694"/>
      <c r="D54" s="694"/>
      <c r="E54" s="694"/>
      <c r="F54" s="694"/>
      <c r="G54" s="694"/>
      <c r="H54" s="694"/>
    </row>
    <row r="55" spans="1:8" ht="66.75" customHeight="1" x14ac:dyDescent="0.25">
      <c r="A55" s="694" t="s">
        <v>414</v>
      </c>
      <c r="B55" s="694"/>
      <c r="C55" s="694"/>
      <c r="D55" s="694"/>
      <c r="E55" s="694"/>
      <c r="F55" s="694"/>
      <c r="G55" s="694"/>
      <c r="H55" s="694"/>
    </row>
  </sheetData>
  <mergeCells count="49">
    <mergeCell ref="A1:H1"/>
    <mergeCell ref="A2:H2"/>
    <mergeCell ref="A3:H3"/>
    <mergeCell ref="G4:H4"/>
    <mergeCell ref="A51:H51"/>
    <mergeCell ref="H16:H17"/>
    <mergeCell ref="A14:A15"/>
    <mergeCell ref="C14:C15"/>
    <mergeCell ref="A16:A17"/>
    <mergeCell ref="C16:C17"/>
    <mergeCell ref="D16:D17"/>
    <mergeCell ref="E16:E17"/>
    <mergeCell ref="F16:F17"/>
    <mergeCell ref="G16:G17"/>
    <mergeCell ref="H12:H13"/>
    <mergeCell ref="H14:H15"/>
    <mergeCell ref="A52:H52"/>
    <mergeCell ref="A53:H53"/>
    <mergeCell ref="A54:H54"/>
    <mergeCell ref="A55:H55"/>
    <mergeCell ref="H33:H34"/>
    <mergeCell ref="A33:A34"/>
    <mergeCell ref="C33:C34"/>
    <mergeCell ref="D33:D34"/>
    <mergeCell ref="E33:E34"/>
    <mergeCell ref="F33:F34"/>
    <mergeCell ref="G33:G34"/>
    <mergeCell ref="A12:A13"/>
    <mergeCell ref="C12:C13"/>
    <mergeCell ref="D12:D13"/>
    <mergeCell ref="E12:E13"/>
    <mergeCell ref="F12:F13"/>
    <mergeCell ref="G12:G13"/>
    <mergeCell ref="D14:D15"/>
    <mergeCell ref="E14:E15"/>
    <mergeCell ref="F14:F15"/>
    <mergeCell ref="G14:G15"/>
    <mergeCell ref="G5:H5"/>
    <mergeCell ref="A10:A11"/>
    <mergeCell ref="C10:C11"/>
    <mergeCell ref="D10:D11"/>
    <mergeCell ref="E10:E11"/>
    <mergeCell ref="F10:F11"/>
    <mergeCell ref="A5:A6"/>
    <mergeCell ref="B5:B6"/>
    <mergeCell ref="C5:D5"/>
    <mergeCell ref="E5:F5"/>
    <mergeCell ref="G10:G11"/>
    <mergeCell ref="H10:H1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F34"/>
  <sheetViews>
    <sheetView topLeftCell="A22" workbookViewId="0">
      <selection activeCell="B31" sqref="B31"/>
    </sheetView>
  </sheetViews>
  <sheetFormatPr defaultColWidth="9.140625" defaultRowHeight="15" x14ac:dyDescent="0.25"/>
  <cols>
    <col min="1" max="1" width="6.140625" style="1" customWidth="1"/>
    <col min="2" max="2" width="49.42578125" style="1" customWidth="1"/>
    <col min="3" max="6" width="13.5703125" style="1" customWidth="1"/>
    <col min="7" max="16384" width="9.140625" style="1"/>
  </cols>
  <sheetData>
    <row r="1" spans="1:6" x14ac:dyDescent="0.25">
      <c r="A1" s="691" t="s">
        <v>419</v>
      </c>
      <c r="B1" s="691"/>
      <c r="C1" s="691"/>
      <c r="D1" s="691"/>
      <c r="E1" s="691"/>
      <c r="F1" s="691"/>
    </row>
    <row r="2" spans="1:6" ht="18.75" x14ac:dyDescent="0.25">
      <c r="A2" s="686" t="s">
        <v>420</v>
      </c>
      <c r="B2" s="686"/>
      <c r="C2" s="686"/>
      <c r="D2" s="686"/>
      <c r="E2" s="686"/>
      <c r="F2" s="686"/>
    </row>
    <row r="3" spans="1:6" x14ac:dyDescent="0.25">
      <c r="A3" s="692" t="s">
        <v>126</v>
      </c>
      <c r="B3" s="692"/>
      <c r="C3" s="692"/>
      <c r="D3" s="692"/>
      <c r="E3" s="692"/>
      <c r="F3" s="692"/>
    </row>
    <row r="4" spans="1:6" x14ac:dyDescent="0.25">
      <c r="E4" s="693" t="s">
        <v>56</v>
      </c>
      <c r="F4" s="693"/>
    </row>
    <row r="5" spans="1:6" x14ac:dyDescent="0.25">
      <c r="A5" s="690" t="s">
        <v>3</v>
      </c>
      <c r="B5" s="690" t="s">
        <v>356</v>
      </c>
      <c r="C5" s="690" t="s">
        <v>357</v>
      </c>
      <c r="D5" s="690" t="s">
        <v>421</v>
      </c>
      <c r="E5" s="690" t="s">
        <v>229</v>
      </c>
      <c r="F5" s="690"/>
    </row>
    <row r="6" spans="1:6" ht="28.5" x14ac:dyDescent="0.25">
      <c r="A6" s="690"/>
      <c r="B6" s="690"/>
      <c r="C6" s="690"/>
      <c r="D6" s="690"/>
      <c r="E6" s="2" t="s">
        <v>233</v>
      </c>
      <c r="F6" s="2" t="s">
        <v>422</v>
      </c>
    </row>
    <row r="7" spans="1:6" x14ac:dyDescent="0.25">
      <c r="A7" s="2" t="s">
        <v>15</v>
      </c>
      <c r="B7" s="2" t="s">
        <v>16</v>
      </c>
      <c r="C7" s="2">
        <v>1</v>
      </c>
      <c r="D7" s="2">
        <v>2</v>
      </c>
      <c r="E7" s="2" t="s">
        <v>360</v>
      </c>
      <c r="F7" s="2" t="s">
        <v>361</v>
      </c>
    </row>
    <row r="8" spans="1:6" ht="18" customHeight="1" x14ac:dyDescent="0.25">
      <c r="A8" s="51"/>
      <c r="B8" s="52" t="s">
        <v>90</v>
      </c>
      <c r="C8" s="63"/>
      <c r="D8" s="63"/>
      <c r="E8" s="63"/>
      <c r="F8" s="63"/>
    </row>
    <row r="9" spans="1:6" ht="18" customHeight="1" x14ac:dyDescent="0.25">
      <c r="A9" s="57" t="s">
        <v>15</v>
      </c>
      <c r="B9" s="58" t="s">
        <v>423</v>
      </c>
      <c r="C9" s="60"/>
      <c r="D9" s="60"/>
      <c r="E9" s="60"/>
      <c r="F9" s="60"/>
    </row>
    <row r="10" spans="1:6" ht="18" customHeight="1" x14ac:dyDescent="0.25">
      <c r="A10" s="57" t="s">
        <v>83</v>
      </c>
      <c r="B10" s="58" t="s">
        <v>368</v>
      </c>
      <c r="C10" s="60"/>
      <c r="D10" s="60"/>
      <c r="E10" s="60"/>
      <c r="F10" s="60"/>
    </row>
    <row r="11" spans="1:6" ht="18" customHeight="1" x14ac:dyDescent="0.25">
      <c r="A11" s="59">
        <v>1</v>
      </c>
      <c r="B11" s="60" t="s">
        <v>424</v>
      </c>
      <c r="C11" s="60"/>
      <c r="D11" s="60"/>
      <c r="E11" s="60"/>
      <c r="F11" s="60"/>
    </row>
    <row r="12" spans="1:6" ht="18" customHeight="1" x14ac:dyDescent="0.25">
      <c r="A12" s="59"/>
      <c r="B12" s="62" t="s">
        <v>425</v>
      </c>
      <c r="C12" s="60"/>
      <c r="D12" s="60"/>
      <c r="E12" s="60"/>
      <c r="F12" s="60"/>
    </row>
    <row r="13" spans="1:6" ht="18" customHeight="1" x14ac:dyDescent="0.25">
      <c r="A13" s="59" t="s">
        <v>22</v>
      </c>
      <c r="B13" s="62" t="s">
        <v>426</v>
      </c>
      <c r="C13" s="60"/>
      <c r="D13" s="60"/>
      <c r="E13" s="60"/>
      <c r="F13" s="60"/>
    </row>
    <row r="14" spans="1:6" ht="18" customHeight="1" x14ac:dyDescent="0.25">
      <c r="A14" s="59" t="s">
        <v>22</v>
      </c>
      <c r="B14" s="62" t="s">
        <v>427</v>
      </c>
      <c r="C14" s="60"/>
      <c r="D14" s="60"/>
      <c r="E14" s="60"/>
      <c r="F14" s="60"/>
    </row>
    <row r="15" spans="1:6" ht="18" customHeight="1" x14ac:dyDescent="0.25">
      <c r="A15" s="59"/>
      <c r="B15" s="62" t="s">
        <v>428</v>
      </c>
      <c r="C15" s="60"/>
      <c r="D15" s="60"/>
      <c r="E15" s="60"/>
      <c r="F15" s="60"/>
    </row>
    <row r="16" spans="1:6" ht="18" customHeight="1" x14ac:dyDescent="0.25">
      <c r="A16" s="59" t="s">
        <v>22</v>
      </c>
      <c r="B16" s="62" t="s">
        <v>429</v>
      </c>
      <c r="C16" s="60"/>
      <c r="D16" s="60"/>
      <c r="E16" s="60"/>
      <c r="F16" s="60"/>
    </row>
    <row r="17" spans="1:6" ht="18" customHeight="1" x14ac:dyDescent="0.25">
      <c r="A17" s="59" t="s">
        <v>22</v>
      </c>
      <c r="B17" s="62" t="s">
        <v>430</v>
      </c>
      <c r="C17" s="60"/>
      <c r="D17" s="60"/>
      <c r="E17" s="60"/>
      <c r="F17" s="60"/>
    </row>
    <row r="18" spans="1:6" ht="60" x14ac:dyDescent="0.25">
      <c r="A18" s="59">
        <v>2</v>
      </c>
      <c r="B18" s="60" t="s">
        <v>431</v>
      </c>
      <c r="C18" s="60"/>
      <c r="D18" s="60"/>
      <c r="E18" s="60"/>
      <c r="F18" s="60"/>
    </row>
    <row r="19" spans="1:6" ht="20.25" customHeight="1" x14ac:dyDescent="0.25">
      <c r="A19" s="59">
        <v>3</v>
      </c>
      <c r="B19" s="60" t="s">
        <v>432</v>
      </c>
      <c r="C19" s="60"/>
      <c r="D19" s="60"/>
      <c r="E19" s="60"/>
      <c r="F19" s="60"/>
    </row>
    <row r="20" spans="1:6" ht="20.25" customHeight="1" x14ac:dyDescent="0.25">
      <c r="A20" s="57" t="s">
        <v>70</v>
      </c>
      <c r="B20" s="58" t="s">
        <v>96</v>
      </c>
      <c r="C20" s="60"/>
      <c r="D20" s="60"/>
      <c r="E20" s="60"/>
      <c r="F20" s="60"/>
    </row>
    <row r="21" spans="1:6" ht="20.25" customHeight="1" x14ac:dyDescent="0.25">
      <c r="A21" s="59"/>
      <c r="B21" s="62" t="s">
        <v>134</v>
      </c>
      <c r="C21" s="60"/>
      <c r="D21" s="60"/>
      <c r="E21" s="60"/>
      <c r="F21" s="60"/>
    </row>
    <row r="22" spans="1:6" ht="20.25" customHeight="1" x14ac:dyDescent="0.25">
      <c r="A22" s="59">
        <v>1</v>
      </c>
      <c r="B22" s="62" t="s">
        <v>426</v>
      </c>
      <c r="C22" s="60"/>
      <c r="D22" s="60"/>
      <c r="E22" s="60"/>
      <c r="F22" s="60"/>
    </row>
    <row r="23" spans="1:6" ht="20.25" customHeight="1" x14ac:dyDescent="0.25">
      <c r="A23" s="59">
        <v>2</v>
      </c>
      <c r="B23" s="62" t="s">
        <v>427</v>
      </c>
      <c r="C23" s="60"/>
      <c r="D23" s="60"/>
      <c r="E23" s="60"/>
      <c r="F23" s="60"/>
    </row>
    <row r="24" spans="1:6" ht="28.5" x14ac:dyDescent="0.25">
      <c r="A24" s="57" t="s">
        <v>73</v>
      </c>
      <c r="B24" s="58" t="s">
        <v>97</v>
      </c>
      <c r="C24" s="60"/>
      <c r="D24" s="60"/>
      <c r="E24" s="60"/>
      <c r="F24" s="60"/>
    </row>
    <row r="25" spans="1:6" ht="19.5" customHeight="1" x14ac:dyDescent="0.25">
      <c r="A25" s="57" t="s">
        <v>77</v>
      </c>
      <c r="B25" s="58" t="s">
        <v>246</v>
      </c>
      <c r="C25" s="60"/>
      <c r="D25" s="60"/>
      <c r="E25" s="60"/>
      <c r="F25" s="60"/>
    </row>
    <row r="26" spans="1:6" ht="19.5" customHeight="1" x14ac:dyDescent="0.25">
      <c r="A26" s="57" t="s">
        <v>113</v>
      </c>
      <c r="B26" s="58" t="s">
        <v>247</v>
      </c>
      <c r="C26" s="60"/>
      <c r="D26" s="60"/>
      <c r="E26" s="60"/>
      <c r="F26" s="60"/>
    </row>
    <row r="27" spans="1:6" ht="19.5" customHeight="1" x14ac:dyDescent="0.25">
      <c r="A27" s="57" t="s">
        <v>433</v>
      </c>
      <c r="B27" s="58" t="s">
        <v>434</v>
      </c>
      <c r="C27" s="60"/>
      <c r="D27" s="60"/>
      <c r="E27" s="60"/>
      <c r="F27" s="60"/>
    </row>
    <row r="28" spans="1:6" ht="19.5" customHeight="1" x14ac:dyDescent="0.25">
      <c r="A28" s="57" t="s">
        <v>16</v>
      </c>
      <c r="B28" s="58" t="s">
        <v>435</v>
      </c>
      <c r="C28" s="60"/>
      <c r="D28" s="60"/>
      <c r="E28" s="60"/>
      <c r="F28" s="60"/>
    </row>
    <row r="29" spans="1:6" ht="19.5" customHeight="1" x14ac:dyDescent="0.25">
      <c r="A29" s="57" t="s">
        <v>83</v>
      </c>
      <c r="B29" s="58" t="s">
        <v>249</v>
      </c>
      <c r="C29" s="60"/>
      <c r="D29" s="60"/>
      <c r="E29" s="60"/>
      <c r="F29" s="60"/>
    </row>
    <row r="30" spans="1:6" ht="19.5" customHeight="1" x14ac:dyDescent="0.25">
      <c r="A30" s="59"/>
      <c r="B30" s="60" t="s">
        <v>436</v>
      </c>
      <c r="C30" s="60"/>
      <c r="D30" s="60"/>
      <c r="E30" s="60"/>
      <c r="F30" s="60"/>
    </row>
    <row r="31" spans="1:6" ht="19.5" customHeight="1" x14ac:dyDescent="0.25">
      <c r="A31" s="57" t="s">
        <v>70</v>
      </c>
      <c r="B31" s="58" t="s">
        <v>250</v>
      </c>
      <c r="C31" s="60"/>
      <c r="D31" s="60"/>
      <c r="E31" s="60"/>
      <c r="F31" s="60"/>
    </row>
    <row r="32" spans="1:6" ht="19.5" customHeight="1" x14ac:dyDescent="0.25">
      <c r="A32" s="59"/>
      <c r="B32" s="60" t="s">
        <v>437</v>
      </c>
      <c r="C32" s="60"/>
      <c r="D32" s="60"/>
      <c r="E32" s="60"/>
      <c r="F32" s="60"/>
    </row>
    <row r="33" spans="1:6" ht="19.5" customHeight="1" x14ac:dyDescent="0.25">
      <c r="A33" s="54" t="s">
        <v>79</v>
      </c>
      <c r="B33" s="55" t="s">
        <v>438</v>
      </c>
      <c r="C33" s="61"/>
      <c r="D33" s="61"/>
      <c r="E33" s="61"/>
      <c r="F33" s="61"/>
    </row>
    <row r="34" spans="1:6" ht="42.75" customHeight="1" x14ac:dyDescent="0.25">
      <c r="A34" s="709" t="s">
        <v>439</v>
      </c>
      <c r="B34" s="709"/>
      <c r="C34" s="709"/>
      <c r="D34" s="709"/>
      <c r="E34" s="709"/>
      <c r="F34" s="709"/>
    </row>
  </sheetData>
  <mergeCells count="10">
    <mergeCell ref="A1:F1"/>
    <mergeCell ref="A2:F2"/>
    <mergeCell ref="A3:F3"/>
    <mergeCell ref="E4:F4"/>
    <mergeCell ref="A34:F34"/>
    <mergeCell ref="A5:A6"/>
    <mergeCell ref="B5:B6"/>
    <mergeCell ref="C5:C6"/>
    <mergeCell ref="D5:D6"/>
    <mergeCell ref="E5:F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G40"/>
  <sheetViews>
    <sheetView topLeftCell="A28" workbookViewId="0">
      <selection activeCell="B29" sqref="B29"/>
    </sheetView>
  </sheetViews>
  <sheetFormatPr defaultColWidth="9.140625" defaultRowHeight="15" x14ac:dyDescent="0.25"/>
  <cols>
    <col min="1" max="1" width="5.85546875" style="1" customWidth="1"/>
    <col min="2" max="2" width="45.7109375" style="1" customWidth="1"/>
    <col min="3" max="7" width="11.28515625" style="1" customWidth="1"/>
    <col min="8" max="16384" width="9.140625" style="1"/>
  </cols>
  <sheetData>
    <row r="1" spans="1:7" x14ac:dyDescent="0.25">
      <c r="A1" s="691" t="s">
        <v>440</v>
      </c>
      <c r="B1" s="691"/>
      <c r="C1" s="691"/>
      <c r="D1" s="691"/>
      <c r="E1" s="691"/>
      <c r="F1" s="691"/>
      <c r="G1" s="691"/>
    </row>
    <row r="2" spans="1:7" ht="18.75" x14ac:dyDescent="0.25">
      <c r="A2" s="686" t="s">
        <v>441</v>
      </c>
      <c r="B2" s="686"/>
      <c r="C2" s="686"/>
      <c r="D2" s="686"/>
      <c r="E2" s="686"/>
      <c r="F2" s="686"/>
      <c r="G2" s="686"/>
    </row>
    <row r="3" spans="1:7" x14ac:dyDescent="0.25">
      <c r="A3" s="692" t="s">
        <v>459</v>
      </c>
      <c r="B3" s="692"/>
      <c r="C3" s="692"/>
      <c r="D3" s="692"/>
      <c r="E3" s="692"/>
      <c r="F3" s="692"/>
      <c r="G3" s="692"/>
    </row>
    <row r="4" spans="1:7" x14ac:dyDescent="0.25">
      <c r="F4" s="693" t="s">
        <v>56</v>
      </c>
      <c r="G4" s="693"/>
    </row>
    <row r="5" spans="1:7" x14ac:dyDescent="0.25">
      <c r="A5" s="690" t="s">
        <v>3</v>
      </c>
      <c r="B5" s="690" t="s">
        <v>265</v>
      </c>
      <c r="C5" s="690" t="s">
        <v>460</v>
      </c>
      <c r="D5" s="690" t="s">
        <v>461</v>
      </c>
      <c r="E5" s="690" t="s">
        <v>442</v>
      </c>
      <c r="F5" s="690" t="s">
        <v>443</v>
      </c>
      <c r="G5" s="690"/>
    </row>
    <row r="6" spans="1:7" ht="51.75" customHeight="1" x14ac:dyDescent="0.25">
      <c r="A6" s="690"/>
      <c r="B6" s="690"/>
      <c r="C6" s="690"/>
      <c r="D6" s="690"/>
      <c r="E6" s="690"/>
      <c r="F6" s="2" t="s">
        <v>233</v>
      </c>
      <c r="G6" s="2" t="s">
        <v>444</v>
      </c>
    </row>
    <row r="7" spans="1:7" x14ac:dyDescent="0.25">
      <c r="A7" s="2" t="s">
        <v>15</v>
      </c>
      <c r="B7" s="2" t="s">
        <v>16</v>
      </c>
      <c r="C7" s="2">
        <v>1</v>
      </c>
      <c r="D7" s="2">
        <v>2</v>
      </c>
      <c r="E7" s="2">
        <v>3</v>
      </c>
      <c r="F7" s="2">
        <v>4</v>
      </c>
      <c r="G7" s="2">
        <v>5</v>
      </c>
    </row>
    <row r="8" spans="1:7" ht="19.5" customHeight="1" x14ac:dyDescent="0.25">
      <c r="A8" s="51" t="s">
        <v>15</v>
      </c>
      <c r="B8" s="52" t="s">
        <v>445</v>
      </c>
      <c r="C8" s="63"/>
      <c r="D8" s="63"/>
      <c r="E8" s="63"/>
      <c r="F8" s="63"/>
      <c r="G8" s="63"/>
    </row>
    <row r="9" spans="1:7" ht="19.5" customHeight="1" x14ac:dyDescent="0.25">
      <c r="A9" s="57" t="s">
        <v>83</v>
      </c>
      <c r="B9" s="58" t="s">
        <v>238</v>
      </c>
      <c r="C9" s="60"/>
      <c r="D9" s="60"/>
      <c r="E9" s="60"/>
      <c r="F9" s="60"/>
      <c r="G9" s="60"/>
    </row>
    <row r="10" spans="1:7" ht="19.5" customHeight="1" x14ac:dyDescent="0.25">
      <c r="A10" s="59" t="s">
        <v>22</v>
      </c>
      <c r="B10" s="60" t="s">
        <v>363</v>
      </c>
      <c r="C10" s="60"/>
      <c r="D10" s="60"/>
      <c r="E10" s="60"/>
      <c r="F10" s="60"/>
      <c r="G10" s="60"/>
    </row>
    <row r="11" spans="1:7" ht="19.5" customHeight="1" x14ac:dyDescent="0.25">
      <c r="A11" s="59" t="s">
        <v>22</v>
      </c>
      <c r="B11" s="60" t="s">
        <v>364</v>
      </c>
      <c r="C11" s="60"/>
      <c r="D11" s="60"/>
      <c r="E11" s="60"/>
      <c r="F11" s="60"/>
      <c r="G11" s="60"/>
    </row>
    <row r="12" spans="1:7" ht="19.5" customHeight="1" x14ac:dyDescent="0.25">
      <c r="A12" s="57" t="s">
        <v>70</v>
      </c>
      <c r="B12" s="58" t="s">
        <v>302</v>
      </c>
      <c r="C12" s="60"/>
      <c r="D12" s="60"/>
      <c r="E12" s="60"/>
      <c r="F12" s="60"/>
      <c r="G12" s="60"/>
    </row>
    <row r="13" spans="1:7" ht="19.5" customHeight="1" x14ac:dyDescent="0.25">
      <c r="A13" s="59">
        <v>1</v>
      </c>
      <c r="B13" s="60" t="s">
        <v>240</v>
      </c>
      <c r="C13" s="60"/>
      <c r="D13" s="60"/>
      <c r="E13" s="60"/>
      <c r="F13" s="60"/>
      <c r="G13" s="60"/>
    </row>
    <row r="14" spans="1:7" ht="19.5" customHeight="1" x14ac:dyDescent="0.25">
      <c r="A14" s="59">
        <v>2</v>
      </c>
      <c r="B14" s="60" t="s">
        <v>88</v>
      </c>
      <c r="C14" s="60"/>
      <c r="D14" s="60"/>
      <c r="E14" s="60"/>
      <c r="F14" s="60"/>
      <c r="G14" s="60"/>
    </row>
    <row r="15" spans="1:7" ht="19.5" customHeight="1" x14ac:dyDescent="0.25">
      <c r="A15" s="57" t="s">
        <v>73</v>
      </c>
      <c r="B15" s="58" t="s">
        <v>241</v>
      </c>
      <c r="C15" s="60"/>
      <c r="D15" s="60"/>
      <c r="E15" s="60"/>
      <c r="F15" s="60"/>
      <c r="G15" s="60"/>
    </row>
    <row r="16" spans="1:7" ht="19.5" customHeight="1" x14ac:dyDescent="0.25">
      <c r="A16" s="57" t="s">
        <v>77</v>
      </c>
      <c r="B16" s="58" t="s">
        <v>303</v>
      </c>
      <c r="C16" s="60"/>
      <c r="D16" s="60"/>
      <c r="E16" s="60"/>
      <c r="F16" s="60"/>
      <c r="G16" s="60"/>
    </row>
    <row r="17" spans="1:7" ht="19.5" customHeight="1" x14ac:dyDescent="0.25">
      <c r="A17" s="57" t="s">
        <v>113</v>
      </c>
      <c r="B17" s="58" t="s">
        <v>446</v>
      </c>
      <c r="C17" s="60"/>
      <c r="D17" s="60"/>
      <c r="E17" s="60"/>
      <c r="F17" s="60"/>
      <c r="G17" s="60"/>
    </row>
    <row r="18" spans="1:7" ht="19.5" customHeight="1" x14ac:dyDescent="0.25">
      <c r="A18" s="57" t="s">
        <v>16</v>
      </c>
      <c r="B18" s="58" t="s">
        <v>462</v>
      </c>
      <c r="C18" s="60"/>
      <c r="D18" s="60"/>
      <c r="E18" s="60"/>
      <c r="F18" s="60"/>
      <c r="G18" s="60"/>
    </row>
    <row r="19" spans="1:7" ht="19.5" customHeight="1" x14ac:dyDescent="0.25">
      <c r="A19" s="57" t="s">
        <v>83</v>
      </c>
      <c r="B19" s="58" t="s">
        <v>367</v>
      </c>
      <c r="C19" s="60"/>
      <c r="D19" s="60"/>
      <c r="E19" s="60"/>
      <c r="F19" s="60"/>
      <c r="G19" s="60"/>
    </row>
    <row r="20" spans="1:7" ht="19.5" customHeight="1" x14ac:dyDescent="0.25">
      <c r="A20" s="59">
        <v>1</v>
      </c>
      <c r="B20" s="60" t="s">
        <v>447</v>
      </c>
      <c r="C20" s="60"/>
      <c r="D20" s="60"/>
      <c r="E20" s="60"/>
      <c r="F20" s="60"/>
      <c r="G20" s="60"/>
    </row>
    <row r="21" spans="1:7" ht="19.5" customHeight="1" x14ac:dyDescent="0.25">
      <c r="A21" s="59">
        <v>2</v>
      </c>
      <c r="B21" s="60" t="s">
        <v>96</v>
      </c>
      <c r="C21" s="60"/>
      <c r="D21" s="60"/>
      <c r="E21" s="60"/>
      <c r="F21" s="60"/>
      <c r="G21" s="60"/>
    </row>
    <row r="22" spans="1:7" ht="30" x14ac:dyDescent="0.25">
      <c r="A22" s="59">
        <v>3</v>
      </c>
      <c r="B22" s="60" t="s">
        <v>448</v>
      </c>
      <c r="C22" s="60"/>
      <c r="D22" s="60"/>
      <c r="E22" s="60"/>
      <c r="F22" s="60"/>
      <c r="G22" s="60"/>
    </row>
    <row r="23" spans="1:7" ht="18" customHeight="1" x14ac:dyDescent="0.25">
      <c r="A23" s="59">
        <v>4</v>
      </c>
      <c r="B23" s="60" t="s">
        <v>449</v>
      </c>
      <c r="C23" s="60"/>
      <c r="D23" s="60"/>
      <c r="E23" s="60"/>
      <c r="F23" s="60"/>
      <c r="G23" s="60"/>
    </row>
    <row r="24" spans="1:7" ht="18" customHeight="1" x14ac:dyDescent="0.25">
      <c r="A24" s="59">
        <v>5</v>
      </c>
      <c r="B24" s="60" t="s">
        <v>247</v>
      </c>
      <c r="C24" s="60"/>
      <c r="D24" s="60"/>
      <c r="E24" s="60"/>
      <c r="F24" s="60"/>
      <c r="G24" s="60"/>
    </row>
    <row r="25" spans="1:7" ht="18" customHeight="1" x14ac:dyDescent="0.25">
      <c r="A25" s="59">
        <v>6</v>
      </c>
      <c r="B25" s="60" t="s">
        <v>98</v>
      </c>
      <c r="C25" s="60"/>
      <c r="D25" s="60"/>
      <c r="E25" s="60"/>
      <c r="F25" s="60"/>
      <c r="G25" s="60"/>
    </row>
    <row r="26" spans="1:7" ht="18" customHeight="1" x14ac:dyDescent="0.25">
      <c r="A26" s="57" t="s">
        <v>70</v>
      </c>
      <c r="B26" s="58" t="s">
        <v>450</v>
      </c>
      <c r="C26" s="60"/>
      <c r="D26" s="60"/>
      <c r="E26" s="60"/>
      <c r="F26" s="60"/>
      <c r="G26" s="60"/>
    </row>
    <row r="27" spans="1:7" ht="18" customHeight="1" x14ac:dyDescent="0.25">
      <c r="A27" s="59">
        <v>1</v>
      </c>
      <c r="B27" s="60" t="s">
        <v>249</v>
      </c>
      <c r="C27" s="60"/>
      <c r="D27" s="60"/>
      <c r="E27" s="60"/>
      <c r="F27" s="60"/>
      <c r="G27" s="60"/>
    </row>
    <row r="28" spans="1:7" ht="18" customHeight="1" x14ac:dyDescent="0.25">
      <c r="A28" s="59">
        <v>2</v>
      </c>
      <c r="B28" s="60" t="s">
        <v>250</v>
      </c>
      <c r="C28" s="60"/>
      <c r="D28" s="60"/>
      <c r="E28" s="60"/>
      <c r="F28" s="60"/>
      <c r="G28" s="60"/>
    </row>
    <row r="29" spans="1:7" ht="18" customHeight="1" x14ac:dyDescent="0.25">
      <c r="A29" s="57" t="s">
        <v>73</v>
      </c>
      <c r="B29" s="58" t="s">
        <v>451</v>
      </c>
      <c r="C29" s="60"/>
      <c r="D29" s="60"/>
      <c r="E29" s="60"/>
      <c r="F29" s="60"/>
      <c r="G29" s="60"/>
    </row>
    <row r="30" spans="1:7" ht="18" customHeight="1" x14ac:dyDescent="0.25">
      <c r="A30" s="57" t="s">
        <v>79</v>
      </c>
      <c r="B30" s="58" t="s">
        <v>452</v>
      </c>
      <c r="C30" s="60"/>
      <c r="D30" s="60"/>
      <c r="E30" s="60"/>
      <c r="F30" s="60"/>
      <c r="G30" s="60"/>
    </row>
    <row r="31" spans="1:7" ht="18" customHeight="1" x14ac:dyDescent="0.25">
      <c r="A31" s="57" t="s">
        <v>89</v>
      </c>
      <c r="B31" s="58" t="s">
        <v>453</v>
      </c>
      <c r="C31" s="60"/>
      <c r="D31" s="60"/>
      <c r="E31" s="60"/>
      <c r="F31" s="60"/>
      <c r="G31" s="60"/>
    </row>
    <row r="32" spans="1:7" ht="18" customHeight="1" x14ac:dyDescent="0.25">
      <c r="A32" s="57" t="s">
        <v>83</v>
      </c>
      <c r="B32" s="58" t="s">
        <v>108</v>
      </c>
      <c r="C32" s="60"/>
      <c r="D32" s="60"/>
      <c r="E32" s="60"/>
      <c r="F32" s="60"/>
      <c r="G32" s="60"/>
    </row>
    <row r="33" spans="1:7" ht="28.5" x14ac:dyDescent="0.25">
      <c r="A33" s="57" t="s">
        <v>70</v>
      </c>
      <c r="B33" s="58" t="s">
        <v>454</v>
      </c>
      <c r="C33" s="60"/>
      <c r="D33" s="60"/>
      <c r="E33" s="60"/>
      <c r="F33" s="60"/>
      <c r="G33" s="60"/>
    </row>
    <row r="34" spans="1:7" ht="21" customHeight="1" x14ac:dyDescent="0.25">
      <c r="A34" s="57" t="s">
        <v>99</v>
      </c>
      <c r="B34" s="58" t="s">
        <v>455</v>
      </c>
      <c r="C34" s="60"/>
      <c r="D34" s="60"/>
      <c r="E34" s="60"/>
      <c r="F34" s="60"/>
      <c r="G34" s="60"/>
    </row>
    <row r="35" spans="1:7" ht="20.25" customHeight="1" x14ac:dyDescent="0.25">
      <c r="A35" s="57" t="s">
        <v>83</v>
      </c>
      <c r="B35" s="58" t="s">
        <v>259</v>
      </c>
      <c r="C35" s="60"/>
      <c r="D35" s="60"/>
      <c r="E35" s="60"/>
      <c r="F35" s="60"/>
      <c r="G35" s="60"/>
    </row>
    <row r="36" spans="1:7" ht="20.25" customHeight="1" x14ac:dyDescent="0.25">
      <c r="A36" s="54" t="s">
        <v>70</v>
      </c>
      <c r="B36" s="55" t="s">
        <v>456</v>
      </c>
      <c r="C36" s="61"/>
      <c r="D36" s="61"/>
      <c r="E36" s="61"/>
      <c r="F36" s="61"/>
      <c r="G36" s="61"/>
    </row>
    <row r="37" spans="1:7" x14ac:dyDescent="0.25">
      <c r="A37" s="15" t="s">
        <v>118</v>
      </c>
    </row>
    <row r="38" spans="1:7" ht="48.75" customHeight="1" x14ac:dyDescent="0.25">
      <c r="A38" s="694" t="s">
        <v>119</v>
      </c>
      <c r="B38" s="694"/>
      <c r="C38" s="694"/>
      <c r="D38" s="694"/>
      <c r="E38" s="694"/>
      <c r="F38" s="694"/>
      <c r="G38" s="694"/>
    </row>
    <row r="39" spans="1:7" ht="48.75" customHeight="1" x14ac:dyDescent="0.25">
      <c r="A39" s="694" t="s">
        <v>457</v>
      </c>
      <c r="B39" s="694"/>
      <c r="C39" s="694"/>
      <c r="D39" s="694"/>
      <c r="E39" s="694"/>
      <c r="F39" s="694"/>
      <c r="G39" s="694"/>
    </row>
    <row r="40" spans="1:7" ht="42" customHeight="1" x14ac:dyDescent="0.25">
      <c r="A40" s="694" t="s">
        <v>458</v>
      </c>
      <c r="B40" s="694"/>
      <c r="C40" s="694"/>
      <c r="D40" s="694"/>
      <c r="E40" s="694"/>
      <c r="F40" s="694"/>
      <c r="G40" s="694"/>
    </row>
  </sheetData>
  <mergeCells count="13">
    <mergeCell ref="F5:G5"/>
    <mergeCell ref="A40:G40"/>
    <mergeCell ref="A1:G1"/>
    <mergeCell ref="A2:G2"/>
    <mergeCell ref="A3:G3"/>
    <mergeCell ref="F4:G4"/>
    <mergeCell ref="A38:G38"/>
    <mergeCell ref="A39:G39"/>
    <mergeCell ref="A5:A6"/>
    <mergeCell ref="B5:B6"/>
    <mergeCell ref="C5:C6"/>
    <mergeCell ref="D5:D6"/>
    <mergeCell ref="E5:E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A1:H55"/>
  <sheetViews>
    <sheetView workbookViewId="0">
      <selection activeCell="B46" sqref="B46"/>
    </sheetView>
  </sheetViews>
  <sheetFormatPr defaultColWidth="9.140625" defaultRowHeight="15" x14ac:dyDescent="0.25"/>
  <cols>
    <col min="1" max="1" width="5.5703125" style="1" customWidth="1"/>
    <col min="2" max="2" width="54.140625" style="1" customWidth="1"/>
    <col min="3" max="8" width="10.5703125" style="1" customWidth="1"/>
    <col min="9" max="16384" width="9.140625" style="1"/>
  </cols>
  <sheetData>
    <row r="1" spans="1:8" x14ac:dyDescent="0.25">
      <c r="A1" s="691" t="s">
        <v>463</v>
      </c>
      <c r="B1" s="691"/>
      <c r="C1" s="691"/>
      <c r="D1" s="691"/>
      <c r="E1" s="691"/>
      <c r="F1" s="691"/>
      <c r="G1" s="691"/>
      <c r="H1" s="691"/>
    </row>
    <row r="2" spans="1:8" ht="18.75" x14ac:dyDescent="0.25">
      <c r="A2" s="686" t="s">
        <v>464</v>
      </c>
      <c r="B2" s="686"/>
      <c r="C2" s="686"/>
      <c r="D2" s="686"/>
      <c r="E2" s="686"/>
      <c r="F2" s="686"/>
      <c r="G2" s="686"/>
      <c r="H2" s="686"/>
    </row>
    <row r="3" spans="1:8" x14ac:dyDescent="0.25">
      <c r="A3" s="692" t="s">
        <v>126</v>
      </c>
      <c r="B3" s="692"/>
      <c r="C3" s="692"/>
      <c r="D3" s="692"/>
      <c r="E3" s="692"/>
      <c r="F3" s="692"/>
      <c r="G3" s="692"/>
      <c r="H3" s="692"/>
    </row>
    <row r="4" spans="1:8" x14ac:dyDescent="0.25">
      <c r="G4" s="693" t="s">
        <v>56</v>
      </c>
      <c r="H4" s="693"/>
    </row>
    <row r="5" spans="1:8" ht="32.25" customHeight="1" x14ac:dyDescent="0.25">
      <c r="A5" s="690" t="s">
        <v>3</v>
      </c>
      <c r="B5" s="690" t="s">
        <v>4</v>
      </c>
      <c r="C5" s="690" t="s">
        <v>358</v>
      </c>
      <c r="D5" s="690"/>
      <c r="E5" s="690" t="s">
        <v>357</v>
      </c>
      <c r="F5" s="690"/>
      <c r="G5" s="690" t="s">
        <v>376</v>
      </c>
      <c r="H5" s="690"/>
    </row>
    <row r="6" spans="1:8" ht="28.5" x14ac:dyDescent="0.25">
      <c r="A6" s="690"/>
      <c r="B6" s="690"/>
      <c r="C6" s="2" t="s">
        <v>377</v>
      </c>
      <c r="D6" s="2" t="s">
        <v>378</v>
      </c>
      <c r="E6" s="2" t="s">
        <v>377</v>
      </c>
      <c r="F6" s="2" t="s">
        <v>378</v>
      </c>
      <c r="G6" s="2" t="s">
        <v>465</v>
      </c>
      <c r="H6" s="2" t="s">
        <v>466</v>
      </c>
    </row>
    <row r="7" spans="1:8" x14ac:dyDescent="0.25">
      <c r="A7" s="2" t="s">
        <v>15</v>
      </c>
      <c r="B7" s="2" t="s">
        <v>16</v>
      </c>
      <c r="C7" s="2">
        <v>1</v>
      </c>
      <c r="D7" s="2">
        <v>2</v>
      </c>
      <c r="E7" s="2">
        <v>3</v>
      </c>
      <c r="F7" s="2">
        <v>4</v>
      </c>
      <c r="G7" s="2" t="s">
        <v>379</v>
      </c>
      <c r="H7" s="2" t="s">
        <v>380</v>
      </c>
    </row>
    <row r="8" spans="1:8" ht="18" customHeight="1" x14ac:dyDescent="0.25">
      <c r="A8" s="51"/>
      <c r="B8" s="52" t="s">
        <v>381</v>
      </c>
      <c r="C8" s="53"/>
      <c r="D8" s="53"/>
      <c r="E8" s="53"/>
      <c r="F8" s="53"/>
      <c r="G8" s="53"/>
      <c r="H8" s="53"/>
    </row>
    <row r="9" spans="1:8" ht="18" customHeight="1" x14ac:dyDescent="0.25">
      <c r="A9" s="57" t="s">
        <v>83</v>
      </c>
      <c r="B9" s="58" t="s">
        <v>65</v>
      </c>
      <c r="C9" s="59"/>
      <c r="D9" s="59"/>
      <c r="E9" s="59"/>
      <c r="F9" s="59"/>
      <c r="G9" s="59"/>
      <c r="H9" s="59"/>
    </row>
    <row r="10" spans="1:8" ht="18" customHeight="1" x14ac:dyDescent="0.25">
      <c r="A10" s="59">
        <v>1</v>
      </c>
      <c r="B10" s="60" t="s">
        <v>467</v>
      </c>
      <c r="C10" s="59"/>
      <c r="D10" s="59"/>
      <c r="E10" s="59"/>
      <c r="F10" s="59"/>
      <c r="G10" s="59"/>
      <c r="H10" s="59"/>
    </row>
    <row r="11" spans="1:8" ht="18" customHeight="1" x14ac:dyDescent="0.25">
      <c r="A11" s="59"/>
      <c r="B11" s="60" t="s">
        <v>386</v>
      </c>
      <c r="C11" s="59"/>
      <c r="D11" s="59"/>
      <c r="E11" s="59"/>
      <c r="F11" s="59"/>
      <c r="G11" s="59"/>
      <c r="H11" s="59"/>
    </row>
    <row r="12" spans="1:8" ht="18" customHeight="1" x14ac:dyDescent="0.25">
      <c r="A12" s="59">
        <v>2</v>
      </c>
      <c r="B12" s="60" t="s">
        <v>468</v>
      </c>
      <c r="C12" s="59"/>
      <c r="D12" s="59"/>
      <c r="E12" s="59"/>
      <c r="F12" s="59"/>
      <c r="G12" s="59"/>
      <c r="H12" s="59"/>
    </row>
    <row r="13" spans="1:8" ht="18" customHeight="1" x14ac:dyDescent="0.25">
      <c r="A13" s="59"/>
      <c r="B13" s="60" t="s">
        <v>383</v>
      </c>
      <c r="C13" s="59"/>
      <c r="D13" s="59"/>
      <c r="E13" s="59"/>
      <c r="F13" s="59"/>
      <c r="G13" s="59"/>
      <c r="H13" s="59"/>
    </row>
    <row r="14" spans="1:8" ht="18" customHeight="1" x14ac:dyDescent="0.25">
      <c r="A14" s="59">
        <v>3</v>
      </c>
      <c r="B14" s="60" t="s">
        <v>277</v>
      </c>
      <c r="C14" s="59"/>
      <c r="D14" s="59"/>
      <c r="E14" s="59"/>
      <c r="F14" s="59"/>
      <c r="G14" s="59"/>
      <c r="H14" s="59"/>
    </row>
    <row r="15" spans="1:8" ht="18" customHeight="1" x14ac:dyDescent="0.25">
      <c r="A15" s="59"/>
      <c r="B15" s="60" t="s">
        <v>383</v>
      </c>
      <c r="C15" s="59"/>
      <c r="D15" s="59"/>
      <c r="E15" s="59"/>
      <c r="F15" s="59"/>
      <c r="G15" s="59"/>
      <c r="H15" s="59"/>
    </row>
    <row r="16" spans="1:8" ht="18" customHeight="1" x14ac:dyDescent="0.25">
      <c r="A16" s="59">
        <v>4</v>
      </c>
      <c r="B16" s="60" t="s">
        <v>278</v>
      </c>
      <c r="C16" s="59"/>
      <c r="D16" s="59"/>
      <c r="E16" s="59"/>
      <c r="F16" s="59"/>
      <c r="G16" s="59"/>
      <c r="H16" s="59"/>
    </row>
    <row r="17" spans="1:8" ht="18" customHeight="1" x14ac:dyDescent="0.25">
      <c r="A17" s="59"/>
      <c r="B17" s="60" t="s">
        <v>383</v>
      </c>
      <c r="C17" s="59"/>
      <c r="D17" s="59"/>
      <c r="E17" s="59"/>
      <c r="F17" s="59"/>
      <c r="G17" s="59"/>
      <c r="H17" s="59"/>
    </row>
    <row r="18" spans="1:8" ht="18" customHeight="1" x14ac:dyDescent="0.25">
      <c r="A18" s="59">
        <v>5</v>
      </c>
      <c r="B18" s="60" t="s">
        <v>279</v>
      </c>
      <c r="C18" s="59"/>
      <c r="D18" s="59"/>
      <c r="E18" s="59"/>
      <c r="F18" s="59"/>
      <c r="G18" s="59"/>
      <c r="H18" s="59"/>
    </row>
    <row r="19" spans="1:8" ht="18" customHeight="1" x14ac:dyDescent="0.25">
      <c r="A19" s="59">
        <v>6</v>
      </c>
      <c r="B19" s="60" t="s">
        <v>469</v>
      </c>
      <c r="C19" s="59"/>
      <c r="D19" s="59"/>
      <c r="E19" s="59"/>
      <c r="F19" s="59"/>
      <c r="G19" s="59"/>
      <c r="H19" s="59"/>
    </row>
    <row r="20" spans="1:8" ht="30" x14ac:dyDescent="0.25">
      <c r="A20" s="59" t="s">
        <v>22</v>
      </c>
      <c r="B20" s="62" t="s">
        <v>470</v>
      </c>
      <c r="C20" s="59"/>
      <c r="D20" s="59"/>
      <c r="E20" s="59"/>
      <c r="F20" s="59"/>
      <c r="G20" s="59"/>
      <c r="H20" s="59"/>
    </row>
    <row r="21" spans="1:8" x14ac:dyDescent="0.25">
      <c r="A21" s="59" t="s">
        <v>22</v>
      </c>
      <c r="B21" s="62" t="s">
        <v>410</v>
      </c>
      <c r="C21" s="59"/>
      <c r="D21" s="59"/>
      <c r="E21" s="59"/>
      <c r="F21" s="59"/>
      <c r="G21" s="59"/>
      <c r="H21" s="59"/>
    </row>
    <row r="22" spans="1:8" ht="20.25" customHeight="1" x14ac:dyDescent="0.25">
      <c r="A22" s="59">
        <v>7</v>
      </c>
      <c r="B22" s="60" t="s">
        <v>471</v>
      </c>
      <c r="C22" s="59"/>
      <c r="D22" s="59"/>
      <c r="E22" s="59"/>
      <c r="F22" s="59"/>
      <c r="G22" s="59"/>
      <c r="H22" s="59"/>
    </row>
    <row r="23" spans="1:8" ht="18.75" customHeight="1" x14ac:dyDescent="0.25">
      <c r="A23" s="59">
        <v>8</v>
      </c>
      <c r="B23" s="60" t="s">
        <v>391</v>
      </c>
      <c r="C23" s="59"/>
      <c r="D23" s="59"/>
      <c r="E23" s="59"/>
      <c r="F23" s="59"/>
      <c r="G23" s="59"/>
      <c r="H23" s="59"/>
    </row>
    <row r="24" spans="1:8" x14ac:dyDescent="0.25">
      <c r="A24" s="59" t="s">
        <v>22</v>
      </c>
      <c r="B24" s="62" t="s">
        <v>472</v>
      </c>
      <c r="C24" s="59"/>
      <c r="D24" s="59"/>
      <c r="E24" s="59"/>
      <c r="F24" s="59"/>
      <c r="G24" s="59"/>
      <c r="H24" s="59"/>
    </row>
    <row r="25" spans="1:8" x14ac:dyDescent="0.25">
      <c r="A25" s="59" t="s">
        <v>22</v>
      </c>
      <c r="B25" s="62" t="s">
        <v>473</v>
      </c>
      <c r="C25" s="59"/>
      <c r="D25" s="59"/>
      <c r="E25" s="59"/>
      <c r="F25" s="59"/>
      <c r="G25" s="59"/>
      <c r="H25" s="59"/>
    </row>
    <row r="26" spans="1:8" x14ac:dyDescent="0.25">
      <c r="A26" s="59" t="s">
        <v>22</v>
      </c>
      <c r="B26" s="62" t="s">
        <v>474</v>
      </c>
      <c r="C26" s="59"/>
      <c r="D26" s="59"/>
      <c r="E26" s="59"/>
      <c r="F26" s="59"/>
      <c r="G26" s="59"/>
      <c r="H26" s="59"/>
    </row>
    <row r="27" spans="1:8" x14ac:dyDescent="0.25">
      <c r="A27" s="59" t="s">
        <v>22</v>
      </c>
      <c r="B27" s="62" t="s">
        <v>394</v>
      </c>
      <c r="C27" s="59"/>
      <c r="D27" s="59"/>
      <c r="E27" s="59"/>
      <c r="F27" s="59"/>
      <c r="G27" s="59"/>
      <c r="H27" s="59"/>
    </row>
    <row r="28" spans="1:8" ht="18" customHeight="1" x14ac:dyDescent="0.25">
      <c r="A28" s="59">
        <v>9</v>
      </c>
      <c r="B28" s="60" t="s">
        <v>395</v>
      </c>
      <c r="C28" s="59"/>
      <c r="D28" s="59"/>
      <c r="E28" s="59"/>
      <c r="F28" s="59"/>
      <c r="G28" s="59"/>
      <c r="H28" s="59"/>
    </row>
    <row r="29" spans="1:8" ht="18" customHeight="1" x14ac:dyDescent="0.25">
      <c r="A29" s="59">
        <v>10</v>
      </c>
      <c r="B29" s="60" t="s">
        <v>475</v>
      </c>
      <c r="C29" s="59"/>
      <c r="D29" s="59"/>
      <c r="E29" s="59"/>
      <c r="F29" s="59"/>
      <c r="G29" s="59"/>
      <c r="H29" s="59"/>
    </row>
    <row r="30" spans="1:8" ht="18" customHeight="1" x14ac:dyDescent="0.25">
      <c r="A30" s="59">
        <v>11</v>
      </c>
      <c r="B30" s="60" t="s">
        <v>397</v>
      </c>
      <c r="C30" s="59"/>
      <c r="D30" s="59"/>
      <c r="E30" s="59"/>
      <c r="F30" s="59"/>
      <c r="G30" s="59"/>
      <c r="H30" s="59"/>
    </row>
    <row r="31" spans="1:8" ht="18" customHeight="1" x14ac:dyDescent="0.25">
      <c r="A31" s="59">
        <v>12</v>
      </c>
      <c r="B31" s="60" t="s">
        <v>487</v>
      </c>
      <c r="C31" s="59"/>
      <c r="D31" s="59"/>
      <c r="E31" s="59"/>
      <c r="F31" s="59"/>
      <c r="G31" s="59"/>
      <c r="H31" s="59"/>
    </row>
    <row r="32" spans="1:8" ht="18" customHeight="1" x14ac:dyDescent="0.25">
      <c r="A32" s="59">
        <v>13</v>
      </c>
      <c r="B32" s="60" t="s">
        <v>488</v>
      </c>
      <c r="C32" s="59"/>
      <c r="D32" s="59"/>
      <c r="E32" s="59"/>
      <c r="F32" s="59"/>
      <c r="G32" s="59"/>
      <c r="H32" s="59"/>
    </row>
    <row r="33" spans="1:8" ht="18" customHeight="1" x14ac:dyDescent="0.25">
      <c r="A33" s="59">
        <v>14</v>
      </c>
      <c r="B33" s="60" t="s">
        <v>476</v>
      </c>
      <c r="C33" s="59"/>
      <c r="D33" s="59"/>
      <c r="E33" s="59"/>
      <c r="F33" s="59"/>
      <c r="G33" s="59"/>
      <c r="H33" s="59"/>
    </row>
    <row r="34" spans="1:8" ht="18" customHeight="1" x14ac:dyDescent="0.25">
      <c r="A34" s="59"/>
      <c r="B34" s="60" t="s">
        <v>383</v>
      </c>
      <c r="C34" s="59"/>
      <c r="D34" s="59"/>
      <c r="E34" s="59"/>
      <c r="F34" s="59"/>
      <c r="G34" s="59"/>
      <c r="H34" s="59"/>
    </row>
    <row r="35" spans="1:8" ht="18" customHeight="1" x14ac:dyDescent="0.25">
      <c r="A35" s="59">
        <v>15</v>
      </c>
      <c r="B35" s="60" t="s">
        <v>400</v>
      </c>
      <c r="C35" s="59"/>
      <c r="D35" s="59"/>
      <c r="E35" s="59"/>
      <c r="F35" s="59"/>
      <c r="G35" s="59"/>
      <c r="H35" s="59"/>
    </row>
    <row r="36" spans="1:8" ht="18" customHeight="1" x14ac:dyDescent="0.25">
      <c r="A36" s="59">
        <v>16</v>
      </c>
      <c r="B36" s="60" t="s">
        <v>401</v>
      </c>
      <c r="C36" s="59"/>
      <c r="D36" s="59"/>
      <c r="E36" s="59"/>
      <c r="F36" s="59"/>
      <c r="G36" s="59"/>
      <c r="H36" s="59"/>
    </row>
    <row r="37" spans="1:8" ht="18" customHeight="1" x14ac:dyDescent="0.25">
      <c r="A37" s="59">
        <v>17</v>
      </c>
      <c r="B37" s="60" t="s">
        <v>477</v>
      </c>
      <c r="C37" s="59"/>
      <c r="D37" s="59"/>
      <c r="E37" s="59"/>
      <c r="F37" s="59"/>
      <c r="G37" s="59"/>
      <c r="H37" s="59"/>
    </row>
    <row r="38" spans="1:8" ht="18" customHeight="1" x14ac:dyDescent="0.25">
      <c r="A38" s="59">
        <v>18</v>
      </c>
      <c r="B38" s="60" t="s">
        <v>403</v>
      </c>
      <c r="C38" s="59"/>
      <c r="D38" s="59"/>
      <c r="E38" s="59"/>
      <c r="F38" s="59"/>
      <c r="G38" s="59"/>
      <c r="H38" s="59"/>
    </row>
    <row r="39" spans="1:8" ht="34.5" customHeight="1" x14ac:dyDescent="0.25">
      <c r="A39" s="59">
        <v>19</v>
      </c>
      <c r="B39" s="60" t="s">
        <v>478</v>
      </c>
      <c r="C39" s="60"/>
      <c r="D39" s="60"/>
      <c r="E39" s="60"/>
      <c r="F39" s="59"/>
      <c r="G39" s="59"/>
      <c r="H39" s="59"/>
    </row>
    <row r="40" spans="1:8" ht="19.5" customHeight="1" x14ac:dyDescent="0.25">
      <c r="A40" s="59">
        <v>20</v>
      </c>
      <c r="B40" s="60" t="s">
        <v>479</v>
      </c>
      <c r="C40" s="59"/>
      <c r="D40" s="59"/>
      <c r="E40" s="59"/>
      <c r="F40" s="59"/>
      <c r="G40" s="59"/>
      <c r="H40" s="59"/>
    </row>
    <row r="41" spans="1:8" ht="18.75" customHeight="1" x14ac:dyDescent="0.25">
      <c r="A41" s="57" t="s">
        <v>70</v>
      </c>
      <c r="B41" s="58" t="s">
        <v>285</v>
      </c>
      <c r="C41" s="59"/>
      <c r="D41" s="59"/>
      <c r="E41" s="59"/>
      <c r="F41" s="59"/>
      <c r="G41" s="59"/>
      <c r="H41" s="59"/>
    </row>
    <row r="42" spans="1:8" ht="18.75" customHeight="1" x14ac:dyDescent="0.25">
      <c r="A42" s="57" t="s">
        <v>73</v>
      </c>
      <c r="B42" s="58" t="s">
        <v>286</v>
      </c>
      <c r="C42" s="59"/>
      <c r="D42" s="59"/>
      <c r="E42" s="59"/>
      <c r="F42" s="59"/>
      <c r="G42" s="59"/>
      <c r="H42" s="59"/>
    </row>
    <row r="43" spans="1:8" ht="18.75" customHeight="1" x14ac:dyDescent="0.25">
      <c r="A43" s="59">
        <v>1</v>
      </c>
      <c r="B43" s="60" t="s">
        <v>480</v>
      </c>
      <c r="C43" s="59"/>
      <c r="D43" s="59"/>
      <c r="E43" s="59"/>
      <c r="F43" s="59"/>
      <c r="G43" s="59"/>
      <c r="H43" s="59"/>
    </row>
    <row r="44" spans="1:8" ht="18.75" customHeight="1" x14ac:dyDescent="0.25">
      <c r="A44" s="59">
        <v>2</v>
      </c>
      <c r="B44" s="60" t="s">
        <v>481</v>
      </c>
      <c r="C44" s="59"/>
      <c r="D44" s="59"/>
      <c r="E44" s="59"/>
      <c r="F44" s="59"/>
      <c r="G44" s="59"/>
      <c r="H44" s="59"/>
    </row>
    <row r="45" spans="1:8" ht="18.75" customHeight="1" x14ac:dyDescent="0.25">
      <c r="A45" s="59">
        <v>3</v>
      </c>
      <c r="B45" s="60" t="s">
        <v>408</v>
      </c>
      <c r="C45" s="59"/>
      <c r="D45" s="59"/>
      <c r="E45" s="59"/>
      <c r="F45" s="59"/>
      <c r="G45" s="59"/>
      <c r="H45" s="59"/>
    </row>
    <row r="46" spans="1:8" ht="18.75" customHeight="1" x14ac:dyDescent="0.25">
      <c r="A46" s="59">
        <v>4</v>
      </c>
      <c r="B46" s="60" t="s">
        <v>482</v>
      </c>
      <c r="C46" s="59"/>
      <c r="D46" s="59"/>
      <c r="E46" s="59"/>
      <c r="F46" s="59"/>
      <c r="G46" s="59"/>
      <c r="H46" s="59"/>
    </row>
    <row r="47" spans="1:8" ht="18.75" customHeight="1" x14ac:dyDescent="0.25">
      <c r="A47" s="59">
        <v>5</v>
      </c>
      <c r="B47" s="60" t="s">
        <v>483</v>
      </c>
      <c r="C47" s="59"/>
      <c r="D47" s="59"/>
      <c r="E47" s="59"/>
      <c r="F47" s="59"/>
      <c r="G47" s="59"/>
      <c r="H47" s="59"/>
    </row>
    <row r="48" spans="1:8" ht="18.75" customHeight="1" x14ac:dyDescent="0.25">
      <c r="A48" s="59">
        <v>6</v>
      </c>
      <c r="B48" s="60" t="s">
        <v>411</v>
      </c>
      <c r="C48" s="59"/>
      <c r="D48" s="59"/>
      <c r="E48" s="59"/>
      <c r="F48" s="59"/>
      <c r="G48" s="59"/>
      <c r="H48" s="59"/>
    </row>
    <row r="49" spans="1:8" ht="18.75" customHeight="1" x14ac:dyDescent="0.25">
      <c r="A49" s="54" t="s">
        <v>77</v>
      </c>
      <c r="B49" s="55" t="s">
        <v>412</v>
      </c>
      <c r="C49" s="56"/>
      <c r="D49" s="56"/>
      <c r="E49" s="56"/>
      <c r="F49" s="56"/>
      <c r="G49" s="56"/>
      <c r="H49" s="56"/>
    </row>
    <row r="50" spans="1:8" ht="18.75" customHeight="1" x14ac:dyDescent="0.25">
      <c r="A50" s="15" t="s">
        <v>288</v>
      </c>
    </row>
    <row r="51" spans="1:8" ht="35.25" customHeight="1" x14ac:dyDescent="0.25">
      <c r="A51" s="694" t="s">
        <v>484</v>
      </c>
      <c r="B51" s="694"/>
      <c r="C51" s="694"/>
      <c r="D51" s="694"/>
      <c r="E51" s="694"/>
      <c r="F51" s="694"/>
      <c r="G51" s="694"/>
      <c r="H51" s="694"/>
    </row>
    <row r="52" spans="1:8" ht="35.25" customHeight="1" x14ac:dyDescent="0.25">
      <c r="A52" s="694" t="s">
        <v>485</v>
      </c>
      <c r="B52" s="694"/>
      <c r="C52" s="694"/>
      <c r="D52" s="694"/>
      <c r="E52" s="694"/>
      <c r="F52" s="694"/>
      <c r="G52" s="694"/>
      <c r="H52" s="694"/>
    </row>
    <row r="53" spans="1:8" ht="35.25" customHeight="1" x14ac:dyDescent="0.25">
      <c r="A53" s="694" t="s">
        <v>486</v>
      </c>
      <c r="B53" s="694"/>
      <c r="C53" s="694"/>
      <c r="D53" s="694"/>
      <c r="E53" s="694"/>
      <c r="F53" s="694"/>
      <c r="G53" s="694"/>
      <c r="H53" s="694"/>
    </row>
    <row r="54" spans="1:8" ht="35.25" customHeight="1" x14ac:dyDescent="0.25">
      <c r="A54" s="694" t="s">
        <v>413</v>
      </c>
      <c r="B54" s="694"/>
      <c r="C54" s="694"/>
      <c r="D54" s="694"/>
      <c r="E54" s="694"/>
      <c r="F54" s="694"/>
      <c r="G54" s="694"/>
      <c r="H54" s="694"/>
    </row>
    <row r="55" spans="1:8" ht="65.25" customHeight="1" x14ac:dyDescent="0.25">
      <c r="A55" s="694" t="s">
        <v>414</v>
      </c>
      <c r="B55" s="694"/>
      <c r="C55" s="694"/>
      <c r="D55" s="694"/>
      <c r="E55" s="694"/>
      <c r="F55" s="694"/>
      <c r="G55" s="694"/>
      <c r="H55" s="694"/>
    </row>
  </sheetData>
  <mergeCells count="14">
    <mergeCell ref="A54:H54"/>
    <mergeCell ref="A55:H55"/>
    <mergeCell ref="A1:H1"/>
    <mergeCell ref="A2:H2"/>
    <mergeCell ref="A3:H3"/>
    <mergeCell ref="G4:H4"/>
    <mergeCell ref="A51:H51"/>
    <mergeCell ref="A52:H52"/>
    <mergeCell ref="A5:A6"/>
    <mergeCell ref="B5:B6"/>
    <mergeCell ref="C5:D5"/>
    <mergeCell ref="E5:F5"/>
    <mergeCell ref="G5:H5"/>
    <mergeCell ref="A53:H5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F36"/>
  <sheetViews>
    <sheetView workbookViewId="0">
      <selection activeCell="B14" sqref="B14"/>
    </sheetView>
  </sheetViews>
  <sheetFormatPr defaultColWidth="9.140625" defaultRowHeight="15" x14ac:dyDescent="0.25"/>
  <cols>
    <col min="1" max="1" width="6" style="7" customWidth="1"/>
    <col min="2" max="2" width="46.42578125" style="7" customWidth="1"/>
    <col min="3" max="6" width="10.5703125" style="7" customWidth="1"/>
    <col min="7" max="16384" width="9.140625" style="7"/>
  </cols>
  <sheetData>
    <row r="1" spans="1:6" x14ac:dyDescent="0.25">
      <c r="A1" s="691" t="s">
        <v>489</v>
      </c>
      <c r="B1" s="691"/>
      <c r="C1" s="691"/>
      <c r="D1" s="691"/>
      <c r="E1" s="691"/>
      <c r="F1" s="691"/>
    </row>
    <row r="2" spans="1:6" ht="18.75" x14ac:dyDescent="0.25">
      <c r="A2" s="686" t="s">
        <v>490</v>
      </c>
      <c r="B2" s="686"/>
      <c r="C2" s="686"/>
      <c r="D2" s="686"/>
      <c r="E2" s="686"/>
      <c r="F2" s="686"/>
    </row>
    <row r="3" spans="1:6" x14ac:dyDescent="0.25">
      <c r="A3" s="692" t="s">
        <v>126</v>
      </c>
      <c r="B3" s="692"/>
      <c r="C3" s="692"/>
      <c r="D3" s="692"/>
      <c r="E3" s="692"/>
      <c r="F3" s="692"/>
    </row>
    <row r="4" spans="1:6" x14ac:dyDescent="0.25">
      <c r="E4" s="693" t="s">
        <v>56</v>
      </c>
      <c r="F4" s="693"/>
    </row>
    <row r="5" spans="1:6" x14ac:dyDescent="0.25">
      <c r="A5" s="699" t="s">
        <v>3</v>
      </c>
      <c r="B5" s="699" t="s">
        <v>4</v>
      </c>
      <c r="C5" s="699" t="s">
        <v>357</v>
      </c>
      <c r="D5" s="699" t="s">
        <v>357</v>
      </c>
      <c r="E5" s="699" t="s">
        <v>229</v>
      </c>
      <c r="F5" s="699"/>
    </row>
    <row r="6" spans="1:6" ht="28.5" x14ac:dyDescent="0.25">
      <c r="A6" s="699"/>
      <c r="B6" s="699"/>
      <c r="C6" s="699"/>
      <c r="D6" s="699"/>
      <c r="E6" s="8" t="s">
        <v>233</v>
      </c>
      <c r="F6" s="8" t="s">
        <v>422</v>
      </c>
    </row>
    <row r="7" spans="1:6" x14ac:dyDescent="0.25">
      <c r="A7" s="8" t="s">
        <v>15</v>
      </c>
      <c r="B7" s="8" t="s">
        <v>16</v>
      </c>
      <c r="C7" s="8">
        <v>1</v>
      </c>
      <c r="D7" s="8">
        <v>2</v>
      </c>
      <c r="E7" s="8" t="s">
        <v>360</v>
      </c>
      <c r="F7" s="8" t="s">
        <v>361</v>
      </c>
    </row>
    <row r="8" spans="1:6" ht="20.25" customHeight="1" x14ac:dyDescent="0.25">
      <c r="A8" s="64"/>
      <c r="B8" s="65" t="s">
        <v>90</v>
      </c>
      <c r="C8" s="66"/>
      <c r="D8" s="66"/>
      <c r="E8" s="66"/>
      <c r="F8" s="66"/>
    </row>
    <row r="9" spans="1:6" ht="18.75" customHeight="1" x14ac:dyDescent="0.25">
      <c r="A9" s="70" t="s">
        <v>15</v>
      </c>
      <c r="B9" s="71" t="s">
        <v>423</v>
      </c>
      <c r="C9" s="72"/>
      <c r="D9" s="72"/>
      <c r="E9" s="72"/>
      <c r="F9" s="72"/>
    </row>
    <row r="10" spans="1:6" ht="18.75" customHeight="1" x14ac:dyDescent="0.25">
      <c r="A10" s="70" t="s">
        <v>83</v>
      </c>
      <c r="B10" s="71" t="s">
        <v>93</v>
      </c>
      <c r="C10" s="72"/>
      <c r="D10" s="72"/>
      <c r="E10" s="72"/>
      <c r="F10" s="72"/>
    </row>
    <row r="11" spans="1:6" ht="18" customHeight="1" x14ac:dyDescent="0.25">
      <c r="A11" s="72">
        <v>1</v>
      </c>
      <c r="B11" s="73" t="s">
        <v>424</v>
      </c>
      <c r="C11" s="72"/>
      <c r="D11" s="72"/>
      <c r="E11" s="72"/>
      <c r="F11" s="72"/>
    </row>
    <row r="12" spans="1:6" ht="18" customHeight="1" x14ac:dyDescent="0.25">
      <c r="A12" s="72"/>
      <c r="B12" s="74" t="s">
        <v>491</v>
      </c>
      <c r="C12" s="72"/>
      <c r="D12" s="72"/>
      <c r="E12" s="72"/>
      <c r="F12" s="72"/>
    </row>
    <row r="13" spans="1:6" ht="18" customHeight="1" x14ac:dyDescent="0.25">
      <c r="A13" s="72" t="s">
        <v>22</v>
      </c>
      <c r="B13" s="74" t="s">
        <v>426</v>
      </c>
      <c r="C13" s="72"/>
      <c r="D13" s="72"/>
      <c r="E13" s="72"/>
      <c r="F13" s="72"/>
    </row>
    <row r="14" spans="1:6" ht="18" customHeight="1" x14ac:dyDescent="0.25">
      <c r="A14" s="72" t="s">
        <v>22</v>
      </c>
      <c r="B14" s="74" t="s">
        <v>427</v>
      </c>
      <c r="C14" s="72"/>
      <c r="D14" s="72"/>
      <c r="E14" s="72"/>
      <c r="F14" s="72"/>
    </row>
    <row r="15" spans="1:6" ht="18" customHeight="1" x14ac:dyDescent="0.25">
      <c r="A15" s="72"/>
      <c r="B15" s="74" t="s">
        <v>428</v>
      </c>
      <c r="C15" s="72"/>
      <c r="D15" s="72"/>
      <c r="E15" s="72"/>
      <c r="F15" s="72"/>
    </row>
    <row r="16" spans="1:6" ht="18" customHeight="1" x14ac:dyDescent="0.25">
      <c r="A16" s="72" t="s">
        <v>22</v>
      </c>
      <c r="B16" s="74" t="s">
        <v>495</v>
      </c>
      <c r="C16" s="72"/>
      <c r="D16" s="72"/>
      <c r="E16" s="72"/>
      <c r="F16" s="72"/>
    </row>
    <row r="17" spans="1:6" ht="18" customHeight="1" x14ac:dyDescent="0.25">
      <c r="A17" s="72" t="s">
        <v>22</v>
      </c>
      <c r="B17" s="74" t="s">
        <v>430</v>
      </c>
      <c r="C17" s="72"/>
      <c r="D17" s="72"/>
      <c r="E17" s="72"/>
      <c r="F17" s="72"/>
    </row>
    <row r="18" spans="1:6" ht="60" x14ac:dyDescent="0.25">
      <c r="A18" s="72">
        <v>2</v>
      </c>
      <c r="B18" s="73" t="s">
        <v>431</v>
      </c>
      <c r="C18" s="72"/>
      <c r="D18" s="72"/>
      <c r="E18" s="72"/>
      <c r="F18" s="72"/>
    </row>
    <row r="19" spans="1:6" ht="22.5" customHeight="1" x14ac:dyDescent="0.25">
      <c r="A19" s="72">
        <v>3</v>
      </c>
      <c r="B19" s="73" t="s">
        <v>432</v>
      </c>
      <c r="C19" s="72"/>
      <c r="D19" s="72"/>
      <c r="E19" s="72"/>
      <c r="F19" s="72"/>
    </row>
    <row r="20" spans="1:6" ht="18" customHeight="1" x14ac:dyDescent="0.25">
      <c r="A20" s="70" t="s">
        <v>70</v>
      </c>
      <c r="B20" s="71" t="s">
        <v>96</v>
      </c>
      <c r="C20" s="72"/>
      <c r="D20" s="72"/>
      <c r="E20" s="72"/>
      <c r="F20" s="72"/>
    </row>
    <row r="21" spans="1:6" ht="18" customHeight="1" x14ac:dyDescent="0.25">
      <c r="A21" s="72"/>
      <c r="B21" s="74" t="s">
        <v>134</v>
      </c>
      <c r="C21" s="72"/>
      <c r="D21" s="72"/>
      <c r="E21" s="72"/>
      <c r="F21" s="72"/>
    </row>
    <row r="22" spans="1:6" ht="18" customHeight="1" x14ac:dyDescent="0.25">
      <c r="A22" s="72">
        <v>1</v>
      </c>
      <c r="B22" s="74" t="s">
        <v>426</v>
      </c>
      <c r="C22" s="72"/>
      <c r="D22" s="72"/>
      <c r="E22" s="72"/>
      <c r="F22" s="72"/>
    </row>
    <row r="23" spans="1:6" ht="18" customHeight="1" x14ac:dyDescent="0.25">
      <c r="A23" s="72">
        <v>2</v>
      </c>
      <c r="B23" s="74" t="s">
        <v>492</v>
      </c>
      <c r="C23" s="72"/>
      <c r="D23" s="72"/>
      <c r="E23" s="72"/>
      <c r="F23" s="72"/>
    </row>
    <row r="24" spans="1:6" ht="28.5" x14ac:dyDescent="0.25">
      <c r="A24" s="70" t="s">
        <v>73</v>
      </c>
      <c r="B24" s="71" t="s">
        <v>448</v>
      </c>
      <c r="C24" s="72"/>
      <c r="D24" s="72"/>
      <c r="E24" s="72"/>
      <c r="F24" s="72"/>
    </row>
    <row r="25" spans="1:6" ht="21.75" customHeight="1" x14ac:dyDescent="0.25">
      <c r="A25" s="70" t="s">
        <v>77</v>
      </c>
      <c r="B25" s="71" t="s">
        <v>449</v>
      </c>
      <c r="C25" s="72"/>
      <c r="D25" s="72"/>
      <c r="E25" s="72"/>
      <c r="F25" s="72"/>
    </row>
    <row r="26" spans="1:6" ht="21.75" customHeight="1" x14ac:dyDescent="0.25">
      <c r="A26" s="70" t="s">
        <v>113</v>
      </c>
      <c r="B26" s="71" t="s">
        <v>247</v>
      </c>
      <c r="C26" s="72"/>
      <c r="D26" s="72"/>
      <c r="E26" s="72"/>
      <c r="F26" s="72"/>
    </row>
    <row r="27" spans="1:6" ht="21.75" customHeight="1" x14ac:dyDescent="0.25">
      <c r="A27" s="70" t="s">
        <v>433</v>
      </c>
      <c r="B27" s="71" t="s">
        <v>98</v>
      </c>
      <c r="C27" s="72"/>
      <c r="D27" s="72"/>
      <c r="E27" s="72"/>
      <c r="F27" s="72"/>
    </row>
    <row r="28" spans="1:6" ht="21.75" customHeight="1" x14ac:dyDescent="0.25">
      <c r="A28" s="70" t="s">
        <v>16</v>
      </c>
      <c r="B28" s="71" t="s">
        <v>435</v>
      </c>
      <c r="C28" s="72"/>
      <c r="D28" s="72"/>
      <c r="E28" s="72"/>
      <c r="F28" s="72"/>
    </row>
    <row r="29" spans="1:6" ht="21.75" customHeight="1" x14ac:dyDescent="0.25">
      <c r="A29" s="70" t="s">
        <v>83</v>
      </c>
      <c r="B29" s="71" t="s">
        <v>249</v>
      </c>
      <c r="C29" s="72"/>
      <c r="D29" s="72"/>
      <c r="E29" s="72"/>
      <c r="F29" s="72"/>
    </row>
    <row r="30" spans="1:6" ht="21.75" customHeight="1" x14ac:dyDescent="0.25">
      <c r="A30" s="72"/>
      <c r="B30" s="73" t="s">
        <v>436</v>
      </c>
      <c r="C30" s="72"/>
      <c r="D30" s="72"/>
      <c r="E30" s="72"/>
      <c r="F30" s="72"/>
    </row>
    <row r="31" spans="1:6" ht="21.75" customHeight="1" x14ac:dyDescent="0.25">
      <c r="A31" s="70" t="s">
        <v>70</v>
      </c>
      <c r="B31" s="71" t="s">
        <v>250</v>
      </c>
      <c r="C31" s="72"/>
      <c r="D31" s="72"/>
      <c r="E31" s="72"/>
      <c r="F31" s="72"/>
    </row>
    <row r="32" spans="1:6" ht="21.75" customHeight="1" x14ac:dyDescent="0.25">
      <c r="A32" s="72"/>
      <c r="B32" s="73" t="s">
        <v>437</v>
      </c>
      <c r="C32" s="72"/>
      <c r="D32" s="72"/>
      <c r="E32" s="72"/>
      <c r="F32" s="72"/>
    </row>
    <row r="33" spans="1:6" ht="21.75" customHeight="1" x14ac:dyDescent="0.25">
      <c r="A33" s="67" t="s">
        <v>79</v>
      </c>
      <c r="B33" s="68" t="s">
        <v>493</v>
      </c>
      <c r="C33" s="69"/>
      <c r="D33" s="69"/>
      <c r="E33" s="69"/>
      <c r="F33" s="69"/>
    </row>
    <row r="34" spans="1:6" x14ac:dyDescent="0.25">
      <c r="A34" s="23" t="s">
        <v>496</v>
      </c>
    </row>
    <row r="35" spans="1:6" s="24" customFormat="1" ht="68.25" customHeight="1" x14ac:dyDescent="0.25">
      <c r="A35" s="710" t="s">
        <v>497</v>
      </c>
      <c r="B35" s="710"/>
      <c r="C35" s="710"/>
      <c r="D35" s="710"/>
      <c r="E35" s="710"/>
      <c r="F35" s="710"/>
    </row>
    <row r="36" spans="1:6" s="24" customFormat="1" ht="36" customHeight="1" x14ac:dyDescent="0.25">
      <c r="A36" s="710" t="s">
        <v>494</v>
      </c>
      <c r="B36" s="710"/>
      <c r="C36" s="710"/>
      <c r="D36" s="710"/>
      <c r="E36" s="710"/>
      <c r="F36" s="710"/>
    </row>
  </sheetData>
  <mergeCells count="11">
    <mergeCell ref="A1:F1"/>
    <mergeCell ref="A2:F2"/>
    <mergeCell ref="A3:F3"/>
    <mergeCell ref="E4:F4"/>
    <mergeCell ref="A35:F35"/>
    <mergeCell ref="A36:F36"/>
    <mergeCell ref="A5:A6"/>
    <mergeCell ref="B5:B6"/>
    <mergeCell ref="C5:C6"/>
    <mergeCell ref="D5:D6"/>
    <mergeCell ref="E5:F5"/>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E40"/>
  <sheetViews>
    <sheetView workbookViewId="0">
      <selection activeCell="B11" sqref="B11"/>
    </sheetView>
  </sheetViews>
  <sheetFormatPr defaultRowHeight="15" x14ac:dyDescent="0.25"/>
  <cols>
    <col min="1" max="1" width="5.7109375" customWidth="1"/>
    <col min="2" max="2" width="41.5703125" customWidth="1"/>
    <col min="3" max="5" width="12.42578125" customWidth="1"/>
  </cols>
  <sheetData>
    <row r="1" spans="1:5" ht="22.5" customHeight="1" x14ac:dyDescent="0.25">
      <c r="A1" s="691" t="s">
        <v>498</v>
      </c>
      <c r="B1" s="691"/>
      <c r="C1" s="691"/>
      <c r="D1" s="691"/>
      <c r="E1" s="691"/>
    </row>
    <row r="2" spans="1:5" ht="44.25" customHeight="1" x14ac:dyDescent="0.25">
      <c r="A2" s="686" t="s">
        <v>499</v>
      </c>
      <c r="B2" s="686"/>
      <c r="C2" s="686"/>
      <c r="D2" s="686"/>
      <c r="E2" s="686"/>
    </row>
    <row r="3" spans="1:5" ht="20.25" customHeight="1" x14ac:dyDescent="0.25">
      <c r="A3" s="692" t="s">
        <v>226</v>
      </c>
      <c r="B3" s="692"/>
      <c r="C3" s="692"/>
      <c r="D3" s="692"/>
      <c r="E3" s="692"/>
    </row>
    <row r="4" spans="1:5" x14ac:dyDescent="0.25">
      <c r="B4" s="1"/>
      <c r="C4" s="1"/>
      <c r="D4" s="693" t="s">
        <v>56</v>
      </c>
      <c r="E4" s="693"/>
    </row>
    <row r="5" spans="1:5" ht="39" customHeight="1" x14ac:dyDescent="0.25">
      <c r="A5" s="2" t="s">
        <v>3</v>
      </c>
      <c r="B5" s="2" t="s">
        <v>4</v>
      </c>
      <c r="C5" s="2" t="s">
        <v>526</v>
      </c>
      <c r="D5" s="2" t="s">
        <v>527</v>
      </c>
      <c r="E5" s="2" t="s">
        <v>229</v>
      </c>
    </row>
    <row r="6" spans="1:5" x14ac:dyDescent="0.25">
      <c r="A6" s="2" t="s">
        <v>15</v>
      </c>
      <c r="B6" s="2" t="s">
        <v>16</v>
      </c>
      <c r="C6" s="2">
        <v>1</v>
      </c>
      <c r="D6" s="2">
        <v>2</v>
      </c>
      <c r="E6" s="2" t="s">
        <v>360</v>
      </c>
    </row>
    <row r="7" spans="1:5" ht="18.75" customHeight="1" x14ac:dyDescent="0.25">
      <c r="A7" s="51" t="s">
        <v>15</v>
      </c>
      <c r="B7" s="52" t="s">
        <v>500</v>
      </c>
      <c r="C7" s="63"/>
      <c r="D7" s="63"/>
      <c r="E7" s="63"/>
    </row>
    <row r="8" spans="1:5" ht="18.75" customHeight="1" x14ac:dyDescent="0.25">
      <c r="A8" s="57" t="s">
        <v>16</v>
      </c>
      <c r="B8" s="58" t="s">
        <v>423</v>
      </c>
      <c r="C8" s="60"/>
      <c r="D8" s="60"/>
      <c r="E8" s="60"/>
    </row>
    <row r="9" spans="1:5" ht="18.75" customHeight="1" x14ac:dyDescent="0.25">
      <c r="A9" s="57" t="s">
        <v>79</v>
      </c>
      <c r="B9" s="58" t="s">
        <v>501</v>
      </c>
      <c r="C9" s="60"/>
      <c r="D9" s="60"/>
      <c r="E9" s="60"/>
    </row>
    <row r="10" spans="1:5" ht="28.5" x14ac:dyDescent="0.25">
      <c r="A10" s="57" t="s">
        <v>89</v>
      </c>
      <c r="B10" s="58" t="s">
        <v>502</v>
      </c>
      <c r="C10" s="60"/>
      <c r="D10" s="60"/>
      <c r="E10" s="60"/>
    </row>
    <row r="11" spans="1:5" ht="18" customHeight="1" x14ac:dyDescent="0.25">
      <c r="A11" s="57" t="s">
        <v>99</v>
      </c>
      <c r="B11" s="58" t="s">
        <v>503</v>
      </c>
      <c r="C11" s="60"/>
      <c r="D11" s="60"/>
      <c r="E11" s="60"/>
    </row>
    <row r="12" spans="1:5" ht="18" customHeight="1" x14ac:dyDescent="0.25">
      <c r="A12" s="57" t="s">
        <v>83</v>
      </c>
      <c r="B12" s="58" t="s">
        <v>504</v>
      </c>
      <c r="C12" s="60"/>
      <c r="D12" s="60"/>
      <c r="E12" s="60"/>
    </row>
    <row r="13" spans="1:5" ht="30" x14ac:dyDescent="0.25">
      <c r="A13" s="59"/>
      <c r="B13" s="62" t="s">
        <v>505</v>
      </c>
      <c r="C13" s="60"/>
      <c r="D13" s="60"/>
      <c r="E13" s="60"/>
    </row>
    <row r="14" spans="1:5" ht="18" customHeight="1" x14ac:dyDescent="0.25">
      <c r="A14" s="59">
        <v>1</v>
      </c>
      <c r="B14" s="60" t="s">
        <v>506</v>
      </c>
      <c r="C14" s="60"/>
      <c r="D14" s="60"/>
      <c r="E14" s="60"/>
    </row>
    <row r="15" spans="1:5" ht="18" customHeight="1" x14ac:dyDescent="0.25">
      <c r="A15" s="59">
        <v>2</v>
      </c>
      <c r="B15" s="60" t="s">
        <v>507</v>
      </c>
      <c r="C15" s="60"/>
      <c r="D15" s="60"/>
      <c r="E15" s="60"/>
    </row>
    <row r="16" spans="1:5" ht="18" customHeight="1" x14ac:dyDescent="0.25">
      <c r="A16" s="59">
        <v>3</v>
      </c>
      <c r="B16" s="60" t="s">
        <v>508</v>
      </c>
      <c r="C16" s="60"/>
      <c r="D16" s="60"/>
      <c r="E16" s="60"/>
    </row>
    <row r="17" spans="1:5" ht="18" customHeight="1" x14ac:dyDescent="0.25">
      <c r="A17" s="57" t="s">
        <v>70</v>
      </c>
      <c r="B17" s="58" t="s">
        <v>509</v>
      </c>
      <c r="C17" s="60"/>
      <c r="D17" s="60"/>
      <c r="E17" s="60"/>
    </row>
    <row r="18" spans="1:5" ht="18" customHeight="1" x14ac:dyDescent="0.25">
      <c r="A18" s="57">
        <v>1</v>
      </c>
      <c r="B18" s="58" t="s">
        <v>510</v>
      </c>
      <c r="C18" s="60"/>
      <c r="D18" s="60"/>
      <c r="E18" s="60"/>
    </row>
    <row r="19" spans="1:5" ht="18" customHeight="1" x14ac:dyDescent="0.25">
      <c r="A19" s="59" t="s">
        <v>22</v>
      </c>
      <c r="B19" s="60" t="s">
        <v>506</v>
      </c>
      <c r="C19" s="60"/>
      <c r="D19" s="60"/>
      <c r="E19" s="60"/>
    </row>
    <row r="20" spans="1:5" ht="18" customHeight="1" x14ac:dyDescent="0.25">
      <c r="A20" s="59" t="s">
        <v>22</v>
      </c>
      <c r="B20" s="60" t="s">
        <v>525</v>
      </c>
      <c r="C20" s="60"/>
      <c r="D20" s="60"/>
      <c r="E20" s="60"/>
    </row>
    <row r="21" spans="1:5" ht="18" customHeight="1" x14ac:dyDescent="0.25">
      <c r="A21" s="59" t="s">
        <v>22</v>
      </c>
      <c r="B21" s="60" t="s">
        <v>511</v>
      </c>
      <c r="C21" s="60"/>
      <c r="D21" s="60"/>
      <c r="E21" s="60"/>
    </row>
    <row r="22" spans="1:5" ht="18" customHeight="1" x14ac:dyDescent="0.25">
      <c r="A22" s="57">
        <v>2</v>
      </c>
      <c r="B22" s="58" t="s">
        <v>512</v>
      </c>
      <c r="C22" s="60"/>
      <c r="D22" s="60"/>
      <c r="E22" s="60"/>
    </row>
    <row r="23" spans="1:5" ht="18" customHeight="1" x14ac:dyDescent="0.25">
      <c r="A23" s="59" t="s">
        <v>22</v>
      </c>
      <c r="B23" s="60" t="s">
        <v>513</v>
      </c>
      <c r="C23" s="60"/>
      <c r="D23" s="60"/>
      <c r="E23" s="60"/>
    </row>
    <row r="24" spans="1:5" ht="18" customHeight="1" x14ac:dyDescent="0.25">
      <c r="A24" s="59" t="s">
        <v>22</v>
      </c>
      <c r="B24" s="60" t="s">
        <v>514</v>
      </c>
      <c r="C24" s="60"/>
      <c r="D24" s="60"/>
      <c r="E24" s="60"/>
    </row>
    <row r="25" spans="1:5" ht="18" customHeight="1" x14ac:dyDescent="0.25">
      <c r="A25" s="59" t="s">
        <v>22</v>
      </c>
      <c r="B25" s="60" t="s">
        <v>515</v>
      </c>
      <c r="C25" s="60"/>
      <c r="D25" s="60"/>
      <c r="E25" s="60"/>
    </row>
    <row r="26" spans="1:5" ht="18" customHeight="1" x14ac:dyDescent="0.25">
      <c r="A26" s="59" t="s">
        <v>22</v>
      </c>
      <c r="B26" s="60" t="s">
        <v>516</v>
      </c>
      <c r="C26" s="60"/>
      <c r="D26" s="60"/>
      <c r="E26" s="60"/>
    </row>
    <row r="27" spans="1:5" ht="18" customHeight="1" x14ac:dyDescent="0.25">
      <c r="A27" s="57" t="s">
        <v>73</v>
      </c>
      <c r="B27" s="58" t="s">
        <v>517</v>
      </c>
      <c r="C27" s="60"/>
      <c r="D27" s="60"/>
      <c r="E27" s="60"/>
    </row>
    <row r="28" spans="1:5" ht="18" customHeight="1" x14ac:dyDescent="0.25">
      <c r="A28" s="57">
        <v>1</v>
      </c>
      <c r="B28" s="58" t="s">
        <v>518</v>
      </c>
      <c r="C28" s="60"/>
      <c r="D28" s="60"/>
      <c r="E28" s="60"/>
    </row>
    <row r="29" spans="1:5" ht="18" customHeight="1" x14ac:dyDescent="0.25">
      <c r="A29" s="59" t="s">
        <v>22</v>
      </c>
      <c r="B29" s="60" t="s">
        <v>111</v>
      </c>
      <c r="C29" s="60"/>
      <c r="D29" s="60"/>
      <c r="E29" s="60"/>
    </row>
    <row r="30" spans="1:5" ht="18" customHeight="1" x14ac:dyDescent="0.25">
      <c r="A30" s="59" t="s">
        <v>22</v>
      </c>
      <c r="B30" s="60" t="s">
        <v>112</v>
      </c>
      <c r="C30" s="60"/>
      <c r="D30" s="60"/>
      <c r="E30" s="60"/>
    </row>
    <row r="31" spans="1:5" ht="18" customHeight="1" x14ac:dyDescent="0.25">
      <c r="A31" s="57">
        <v>2</v>
      </c>
      <c r="B31" s="58" t="s">
        <v>519</v>
      </c>
      <c r="C31" s="60"/>
      <c r="D31" s="60"/>
      <c r="E31" s="60"/>
    </row>
    <row r="32" spans="1:5" ht="18" customHeight="1" x14ac:dyDescent="0.25">
      <c r="A32" s="59" t="s">
        <v>22</v>
      </c>
      <c r="B32" s="60" t="s">
        <v>506</v>
      </c>
      <c r="C32" s="60"/>
      <c r="D32" s="60"/>
      <c r="E32" s="60"/>
    </row>
    <row r="33" spans="1:5" ht="18" customHeight="1" x14ac:dyDescent="0.25">
      <c r="A33" s="59" t="s">
        <v>22</v>
      </c>
      <c r="B33" s="60" t="s">
        <v>507</v>
      </c>
      <c r="C33" s="60"/>
      <c r="D33" s="60"/>
      <c r="E33" s="60"/>
    </row>
    <row r="34" spans="1:5" ht="18" customHeight="1" x14ac:dyDescent="0.25">
      <c r="A34" s="59" t="s">
        <v>22</v>
      </c>
      <c r="B34" s="60" t="s">
        <v>520</v>
      </c>
      <c r="C34" s="60"/>
      <c r="D34" s="60"/>
      <c r="E34" s="60"/>
    </row>
    <row r="35" spans="1:5" ht="18" customHeight="1" x14ac:dyDescent="0.25">
      <c r="A35" s="57" t="s">
        <v>77</v>
      </c>
      <c r="B35" s="58" t="s">
        <v>521</v>
      </c>
      <c r="C35" s="60"/>
      <c r="D35" s="60"/>
      <c r="E35" s="60"/>
    </row>
    <row r="36" spans="1:5" ht="30" x14ac:dyDescent="0.25">
      <c r="A36" s="59"/>
      <c r="B36" s="62" t="s">
        <v>522</v>
      </c>
      <c r="C36" s="60"/>
      <c r="D36" s="60"/>
      <c r="E36" s="60"/>
    </row>
    <row r="37" spans="1:5" ht="18" customHeight="1" x14ac:dyDescent="0.25">
      <c r="A37" s="59">
        <v>1</v>
      </c>
      <c r="B37" s="60" t="s">
        <v>506</v>
      </c>
      <c r="C37" s="60"/>
      <c r="D37" s="60"/>
      <c r="E37" s="60"/>
    </row>
    <row r="38" spans="1:5" ht="18" customHeight="1" x14ac:dyDescent="0.25">
      <c r="A38" s="59">
        <v>2</v>
      </c>
      <c r="B38" s="60" t="s">
        <v>507</v>
      </c>
      <c r="C38" s="60"/>
      <c r="D38" s="60"/>
      <c r="E38" s="60"/>
    </row>
    <row r="39" spans="1:5" ht="18" customHeight="1" x14ac:dyDescent="0.25">
      <c r="A39" s="59">
        <v>3</v>
      </c>
      <c r="B39" s="60" t="s">
        <v>523</v>
      </c>
      <c r="C39" s="60"/>
      <c r="D39" s="60"/>
      <c r="E39" s="60"/>
    </row>
    <row r="40" spans="1:5" ht="18" customHeight="1" x14ac:dyDescent="0.25">
      <c r="A40" s="54" t="s">
        <v>101</v>
      </c>
      <c r="B40" s="55" t="s">
        <v>524</v>
      </c>
      <c r="C40" s="61"/>
      <c r="D40" s="61"/>
      <c r="E40" s="61"/>
    </row>
  </sheetData>
  <mergeCells count="4">
    <mergeCell ref="A1:E1"/>
    <mergeCell ref="A2:E2"/>
    <mergeCell ref="A3:E3"/>
    <mergeCell ref="D4:E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0000"/>
  </sheetPr>
  <dimension ref="A1:F40"/>
  <sheetViews>
    <sheetView workbookViewId="0">
      <selection activeCell="C15" sqref="C15"/>
    </sheetView>
  </sheetViews>
  <sheetFormatPr defaultColWidth="9.140625" defaultRowHeight="15" x14ac:dyDescent="0.25"/>
  <cols>
    <col min="1" max="1" width="6.28515625" style="7" customWidth="1"/>
    <col min="2" max="2" width="37.28515625" style="7" customWidth="1"/>
    <col min="3" max="4" width="11" style="7" customWidth="1"/>
    <col min="5" max="6" width="12.42578125" style="7" customWidth="1"/>
    <col min="7" max="16384" width="9.140625" style="7"/>
  </cols>
  <sheetData>
    <row r="1" spans="1:6" ht="22.5" customHeight="1" x14ac:dyDescent="0.25">
      <c r="A1" s="691" t="s">
        <v>528</v>
      </c>
      <c r="B1" s="691"/>
      <c r="C1" s="691"/>
      <c r="D1" s="691"/>
      <c r="E1" s="691"/>
      <c r="F1" s="691"/>
    </row>
    <row r="2" spans="1:6" ht="38.25" customHeight="1" x14ac:dyDescent="0.25">
      <c r="A2" s="692" t="s">
        <v>529</v>
      </c>
      <c r="B2" s="692"/>
      <c r="C2" s="692"/>
      <c r="D2" s="692"/>
      <c r="E2" s="692"/>
      <c r="F2" s="692"/>
    </row>
    <row r="3" spans="1:6" x14ac:dyDescent="0.25">
      <c r="A3" s="692" t="s">
        <v>530</v>
      </c>
      <c r="B3" s="692"/>
      <c r="C3" s="692"/>
      <c r="D3" s="692"/>
      <c r="E3" s="692"/>
      <c r="F3" s="692"/>
    </row>
    <row r="4" spans="1:6" x14ac:dyDescent="0.25">
      <c r="B4" s="1"/>
      <c r="C4" s="1"/>
      <c r="E4" s="693" t="s">
        <v>56</v>
      </c>
      <c r="F4" s="693"/>
    </row>
    <row r="5" spans="1:6" x14ac:dyDescent="0.25">
      <c r="A5" s="690" t="s">
        <v>3</v>
      </c>
      <c r="B5" s="690" t="s">
        <v>4</v>
      </c>
      <c r="C5" s="690" t="s">
        <v>357</v>
      </c>
      <c r="D5" s="690" t="s">
        <v>421</v>
      </c>
      <c r="E5" s="690" t="s">
        <v>229</v>
      </c>
      <c r="F5" s="690"/>
    </row>
    <row r="6" spans="1:6" ht="38.25" customHeight="1" x14ac:dyDescent="0.25">
      <c r="A6" s="690"/>
      <c r="B6" s="690"/>
      <c r="C6" s="690"/>
      <c r="D6" s="690"/>
      <c r="E6" s="2" t="s">
        <v>233</v>
      </c>
      <c r="F6" s="2" t="s">
        <v>444</v>
      </c>
    </row>
    <row r="7" spans="1:6" x14ac:dyDescent="0.25">
      <c r="A7" s="2" t="s">
        <v>15</v>
      </c>
      <c r="B7" s="2" t="s">
        <v>16</v>
      </c>
      <c r="C7" s="2">
        <v>1</v>
      </c>
      <c r="D7" s="2">
        <v>2</v>
      </c>
      <c r="E7" s="2" t="s">
        <v>360</v>
      </c>
      <c r="F7" s="2" t="s">
        <v>361</v>
      </c>
    </row>
    <row r="8" spans="1:6" x14ac:dyDescent="0.25">
      <c r="A8" s="2" t="s">
        <v>15</v>
      </c>
      <c r="B8" s="14" t="s">
        <v>531</v>
      </c>
      <c r="C8" s="3"/>
      <c r="D8" s="3"/>
      <c r="E8" s="3"/>
      <c r="F8" s="3"/>
    </row>
    <row r="9" spans="1:6" x14ac:dyDescent="0.25">
      <c r="A9" s="2" t="s">
        <v>83</v>
      </c>
      <c r="B9" s="14" t="s">
        <v>300</v>
      </c>
      <c r="C9" s="3"/>
      <c r="D9" s="3"/>
      <c r="E9" s="3"/>
      <c r="F9" s="3"/>
    </row>
    <row r="10" spans="1:6" x14ac:dyDescent="0.25">
      <c r="A10" s="3">
        <v>1</v>
      </c>
      <c r="B10" s="4" t="s">
        <v>301</v>
      </c>
      <c r="C10" s="3"/>
      <c r="D10" s="3"/>
      <c r="E10" s="3"/>
      <c r="F10" s="3"/>
    </row>
    <row r="11" spans="1:6" x14ac:dyDescent="0.25">
      <c r="A11" s="3">
        <v>2</v>
      </c>
      <c r="B11" s="4" t="s">
        <v>302</v>
      </c>
      <c r="C11" s="3"/>
      <c r="D11" s="3"/>
      <c r="E11" s="3"/>
      <c r="F11" s="3"/>
    </row>
    <row r="12" spans="1:6" x14ac:dyDescent="0.25">
      <c r="A12" s="3" t="s">
        <v>22</v>
      </c>
      <c r="B12" s="4" t="s">
        <v>240</v>
      </c>
      <c r="C12" s="3"/>
      <c r="D12" s="3"/>
      <c r="E12" s="3"/>
      <c r="F12" s="3"/>
    </row>
    <row r="13" spans="1:6" x14ac:dyDescent="0.25">
      <c r="A13" s="3" t="s">
        <v>22</v>
      </c>
      <c r="B13" s="4" t="s">
        <v>88</v>
      </c>
      <c r="C13" s="3"/>
      <c r="D13" s="3"/>
      <c r="E13" s="3"/>
      <c r="F13" s="3"/>
    </row>
    <row r="14" spans="1:6" x14ac:dyDescent="0.25">
      <c r="A14" s="3">
        <v>3</v>
      </c>
      <c r="B14" s="4" t="s">
        <v>532</v>
      </c>
      <c r="C14" s="3"/>
      <c r="D14" s="3"/>
      <c r="E14" s="3"/>
      <c r="F14" s="3"/>
    </row>
    <row r="15" spans="1:6" x14ac:dyDescent="0.25">
      <c r="A15" s="3">
        <v>4</v>
      </c>
      <c r="B15" s="4" t="s">
        <v>242</v>
      </c>
      <c r="C15" s="3"/>
      <c r="D15" s="3"/>
      <c r="E15" s="3"/>
      <c r="F15" s="3"/>
    </row>
    <row r="16" spans="1:6" ht="30" x14ac:dyDescent="0.25">
      <c r="A16" s="3">
        <v>5</v>
      </c>
      <c r="B16" s="4" t="s">
        <v>243</v>
      </c>
      <c r="C16" s="3"/>
      <c r="D16" s="3"/>
      <c r="E16" s="3"/>
      <c r="F16" s="3"/>
    </row>
    <row r="17" spans="1:6" x14ac:dyDescent="0.25">
      <c r="A17" s="2" t="s">
        <v>70</v>
      </c>
      <c r="B17" s="14" t="s">
        <v>311</v>
      </c>
      <c r="C17" s="3"/>
      <c r="D17" s="3"/>
      <c r="E17" s="3"/>
      <c r="F17" s="3"/>
    </row>
    <row r="18" spans="1:6" ht="30" x14ac:dyDescent="0.25">
      <c r="A18" s="3">
        <v>1</v>
      </c>
      <c r="B18" s="4" t="s">
        <v>533</v>
      </c>
      <c r="C18" s="3"/>
      <c r="D18" s="3"/>
      <c r="E18" s="3"/>
      <c r="F18" s="3"/>
    </row>
    <row r="19" spans="1:6" x14ac:dyDescent="0.25">
      <c r="A19" s="3">
        <v>2</v>
      </c>
      <c r="B19" s="4" t="s">
        <v>313</v>
      </c>
      <c r="C19" s="3"/>
      <c r="D19" s="3"/>
      <c r="E19" s="3"/>
      <c r="F19" s="3"/>
    </row>
    <row r="20" spans="1:6" x14ac:dyDescent="0.25">
      <c r="A20" s="3" t="s">
        <v>22</v>
      </c>
      <c r="B20" s="4" t="s">
        <v>307</v>
      </c>
      <c r="C20" s="3"/>
      <c r="D20" s="3"/>
      <c r="E20" s="3"/>
      <c r="F20" s="3"/>
    </row>
    <row r="21" spans="1:6" x14ac:dyDescent="0.25">
      <c r="A21" s="3" t="s">
        <v>22</v>
      </c>
      <c r="B21" s="4" t="s">
        <v>308</v>
      </c>
      <c r="C21" s="3"/>
      <c r="D21" s="3"/>
      <c r="E21" s="3"/>
      <c r="F21" s="3"/>
    </row>
    <row r="22" spans="1:6" x14ac:dyDescent="0.25">
      <c r="A22" s="3">
        <v>3</v>
      </c>
      <c r="B22" s="4" t="s">
        <v>251</v>
      </c>
      <c r="C22" s="3"/>
      <c r="D22" s="3"/>
      <c r="E22" s="3"/>
      <c r="F22" s="3"/>
    </row>
    <row r="23" spans="1:6" x14ac:dyDescent="0.25">
      <c r="A23" s="2" t="s">
        <v>73</v>
      </c>
      <c r="B23" s="14" t="s">
        <v>309</v>
      </c>
      <c r="C23" s="3"/>
      <c r="D23" s="3"/>
      <c r="E23" s="3"/>
      <c r="F23" s="3"/>
    </row>
    <row r="24" spans="1:6" x14ac:dyDescent="0.25">
      <c r="A24" s="2" t="s">
        <v>16</v>
      </c>
      <c r="B24" s="14" t="s">
        <v>534</v>
      </c>
      <c r="C24" s="3"/>
      <c r="D24" s="3"/>
      <c r="E24" s="3"/>
      <c r="F24" s="3"/>
    </row>
    <row r="25" spans="1:6" x14ac:dyDescent="0.25">
      <c r="A25" s="2" t="s">
        <v>83</v>
      </c>
      <c r="B25" s="14" t="s">
        <v>300</v>
      </c>
      <c r="C25" s="3"/>
      <c r="D25" s="3"/>
      <c r="E25" s="3"/>
      <c r="F25" s="3"/>
    </row>
    <row r="26" spans="1:6" ht="30" x14ac:dyDescent="0.25">
      <c r="A26" s="3">
        <v>1</v>
      </c>
      <c r="B26" s="4" t="s">
        <v>301</v>
      </c>
      <c r="C26" s="3"/>
      <c r="D26" s="3"/>
      <c r="E26" s="3"/>
      <c r="F26" s="3"/>
    </row>
    <row r="27" spans="1:6" x14ac:dyDescent="0.25">
      <c r="A27" s="3">
        <v>2</v>
      </c>
      <c r="B27" s="4" t="s">
        <v>302</v>
      </c>
      <c r="C27" s="3"/>
      <c r="D27" s="3"/>
      <c r="E27" s="3"/>
      <c r="F27" s="3"/>
    </row>
    <row r="28" spans="1:6" x14ac:dyDescent="0.25">
      <c r="A28" s="3" t="s">
        <v>22</v>
      </c>
      <c r="B28" s="4" t="s">
        <v>240</v>
      </c>
      <c r="C28" s="3"/>
      <c r="D28" s="3"/>
      <c r="E28" s="3"/>
      <c r="F28" s="3"/>
    </row>
    <row r="29" spans="1:6" x14ac:dyDescent="0.25">
      <c r="A29" s="3" t="s">
        <v>22</v>
      </c>
      <c r="B29" s="4" t="s">
        <v>88</v>
      </c>
      <c r="C29" s="3"/>
      <c r="D29" s="3"/>
      <c r="E29" s="3"/>
      <c r="F29" s="3"/>
    </row>
    <row r="30" spans="1:6" x14ac:dyDescent="0.25">
      <c r="A30" s="3">
        <v>3</v>
      </c>
      <c r="B30" s="4" t="s">
        <v>303</v>
      </c>
      <c r="C30" s="3"/>
      <c r="D30" s="3"/>
      <c r="E30" s="3"/>
      <c r="F30" s="3"/>
    </row>
    <row r="31" spans="1:6" ht="30" x14ac:dyDescent="0.25">
      <c r="A31" s="3">
        <v>4</v>
      </c>
      <c r="B31" s="4" t="s">
        <v>243</v>
      </c>
      <c r="C31" s="3"/>
      <c r="D31" s="3"/>
      <c r="E31" s="3"/>
      <c r="F31" s="3"/>
    </row>
    <row r="32" spans="1:6" x14ac:dyDescent="0.25">
      <c r="A32" s="2" t="s">
        <v>70</v>
      </c>
      <c r="B32" s="14" t="s">
        <v>311</v>
      </c>
      <c r="C32" s="3"/>
      <c r="D32" s="3"/>
      <c r="E32" s="3"/>
      <c r="F32" s="3"/>
    </row>
    <row r="33" spans="1:6" ht="30" x14ac:dyDescent="0.25">
      <c r="A33" s="3">
        <v>1</v>
      </c>
      <c r="B33" s="4" t="s">
        <v>535</v>
      </c>
      <c r="C33" s="3"/>
      <c r="D33" s="3"/>
      <c r="E33" s="3"/>
      <c r="F33" s="3"/>
    </row>
    <row r="34" spans="1:6" x14ac:dyDescent="0.25">
      <c r="A34" s="3">
        <v>2</v>
      </c>
      <c r="B34" s="4" t="s">
        <v>536</v>
      </c>
      <c r="C34" s="3"/>
      <c r="D34" s="3"/>
      <c r="E34" s="3"/>
      <c r="F34" s="3"/>
    </row>
    <row r="35" spans="1:6" x14ac:dyDescent="0.25">
      <c r="A35" s="3" t="s">
        <v>22</v>
      </c>
      <c r="B35" s="4" t="s">
        <v>307</v>
      </c>
      <c r="C35" s="3"/>
      <c r="D35" s="3"/>
      <c r="E35" s="3"/>
      <c r="F35" s="3"/>
    </row>
    <row r="36" spans="1:6" x14ac:dyDescent="0.25">
      <c r="A36" s="3" t="s">
        <v>22</v>
      </c>
      <c r="B36" s="4" t="s">
        <v>308</v>
      </c>
      <c r="C36" s="3"/>
      <c r="D36" s="3"/>
      <c r="E36" s="3"/>
      <c r="F36" s="3"/>
    </row>
    <row r="37" spans="1:6" x14ac:dyDescent="0.25">
      <c r="A37" s="3">
        <v>3</v>
      </c>
      <c r="B37" s="4" t="s">
        <v>251</v>
      </c>
      <c r="C37" s="3"/>
      <c r="D37" s="3"/>
      <c r="E37" s="3"/>
      <c r="F37" s="3"/>
    </row>
    <row r="38" spans="1:6" ht="24.75" customHeight="1" x14ac:dyDescent="0.25">
      <c r="A38" s="15" t="s">
        <v>288</v>
      </c>
      <c r="B38" s="1"/>
      <c r="C38" s="1"/>
      <c r="D38" s="1"/>
      <c r="E38" s="1"/>
      <c r="F38" s="1"/>
    </row>
    <row r="39" spans="1:6" ht="42" customHeight="1" x14ac:dyDescent="0.25">
      <c r="A39" s="694" t="s">
        <v>538</v>
      </c>
      <c r="B39" s="694"/>
      <c r="C39" s="694"/>
      <c r="D39" s="694"/>
      <c r="E39" s="694"/>
      <c r="F39" s="694"/>
    </row>
    <row r="40" spans="1:6" x14ac:dyDescent="0.25">
      <c r="A40" s="694" t="s">
        <v>537</v>
      </c>
      <c r="B40" s="694"/>
      <c r="C40" s="694"/>
      <c r="D40" s="694"/>
      <c r="E40" s="694"/>
      <c r="F40" s="694"/>
    </row>
  </sheetData>
  <mergeCells count="11">
    <mergeCell ref="A40:F40"/>
    <mergeCell ref="A5:A6"/>
    <mergeCell ref="B5:B6"/>
    <mergeCell ref="C5:C6"/>
    <mergeCell ref="D5:D6"/>
    <mergeCell ref="E5:F5"/>
    <mergeCell ref="A1:F1"/>
    <mergeCell ref="A2:F2"/>
    <mergeCell ref="A3:F3"/>
    <mergeCell ref="E4:F4"/>
    <mergeCell ref="A39:F3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sheetPr>
  <dimension ref="A1:J68"/>
  <sheetViews>
    <sheetView workbookViewId="0">
      <selection sqref="A1:J1"/>
    </sheetView>
  </sheetViews>
  <sheetFormatPr defaultColWidth="9.140625" defaultRowHeight="15" x14ac:dyDescent="0.25"/>
  <cols>
    <col min="1" max="1" width="5.7109375" style="1" customWidth="1"/>
    <col min="2" max="2" width="45.42578125" style="1" customWidth="1"/>
    <col min="3" max="9" width="9.140625" style="1"/>
    <col min="10" max="10" width="12.140625" style="1" customWidth="1"/>
    <col min="11" max="16384" width="9.140625" style="1"/>
  </cols>
  <sheetData>
    <row r="1" spans="1:10" x14ac:dyDescent="0.25">
      <c r="A1" s="691" t="s">
        <v>53</v>
      </c>
      <c r="B1" s="691"/>
      <c r="C1" s="691"/>
      <c r="D1" s="691"/>
      <c r="E1" s="691"/>
      <c r="F1" s="691"/>
      <c r="G1" s="691"/>
      <c r="H1" s="691"/>
      <c r="I1" s="691"/>
      <c r="J1" s="691"/>
    </row>
    <row r="2" spans="1:10" ht="18.75" x14ac:dyDescent="0.25">
      <c r="A2" s="686" t="s">
        <v>54</v>
      </c>
      <c r="B2" s="686"/>
      <c r="C2" s="686"/>
      <c r="D2" s="686"/>
      <c r="E2" s="686"/>
      <c r="F2" s="686"/>
      <c r="G2" s="686"/>
      <c r="H2" s="686"/>
      <c r="I2" s="686"/>
      <c r="J2" s="686"/>
    </row>
    <row r="3" spans="1:10" x14ac:dyDescent="0.25">
      <c r="A3" s="692" t="s">
        <v>55</v>
      </c>
      <c r="B3" s="692"/>
      <c r="C3" s="692"/>
      <c r="D3" s="692"/>
      <c r="E3" s="692"/>
      <c r="F3" s="692"/>
      <c r="G3" s="692"/>
      <c r="H3" s="692"/>
      <c r="I3" s="692"/>
      <c r="J3" s="692"/>
    </row>
    <row r="4" spans="1:10" x14ac:dyDescent="0.25">
      <c r="I4" s="693" t="s">
        <v>56</v>
      </c>
      <c r="J4" s="693"/>
    </row>
    <row r="5" spans="1:10" x14ac:dyDescent="0.25">
      <c r="A5" s="690" t="s">
        <v>3</v>
      </c>
      <c r="B5" s="690" t="s">
        <v>4</v>
      </c>
      <c r="C5" s="690" t="s">
        <v>57</v>
      </c>
      <c r="D5" s="690" t="s">
        <v>7</v>
      </c>
      <c r="E5" s="690"/>
      <c r="F5" s="690"/>
      <c r="G5" s="690"/>
      <c r="H5" s="690"/>
      <c r="I5" s="690"/>
      <c r="J5" s="690" t="s">
        <v>120</v>
      </c>
    </row>
    <row r="6" spans="1:10" ht="42.75" x14ac:dyDescent="0.25">
      <c r="A6" s="690"/>
      <c r="B6" s="690"/>
      <c r="C6" s="690"/>
      <c r="D6" s="2" t="s">
        <v>9</v>
      </c>
      <c r="E6" s="2" t="s">
        <v>58</v>
      </c>
      <c r="F6" s="2" t="s">
        <v>59</v>
      </c>
      <c r="G6" s="2" t="s">
        <v>60</v>
      </c>
      <c r="H6" s="2" t="s">
        <v>13</v>
      </c>
      <c r="I6" s="2" t="s">
        <v>14</v>
      </c>
      <c r="J6" s="690"/>
    </row>
    <row r="7" spans="1:10" x14ac:dyDescent="0.25">
      <c r="A7" s="2" t="s">
        <v>15</v>
      </c>
      <c r="B7" s="2" t="s">
        <v>16</v>
      </c>
      <c r="C7" s="2">
        <v>1</v>
      </c>
      <c r="D7" s="2">
        <v>2</v>
      </c>
      <c r="E7" s="2">
        <v>3</v>
      </c>
      <c r="F7" s="2">
        <v>4</v>
      </c>
      <c r="G7" s="2">
        <v>5</v>
      </c>
      <c r="H7" s="2">
        <v>6</v>
      </c>
      <c r="I7" s="2">
        <v>7</v>
      </c>
      <c r="J7" s="2">
        <v>8</v>
      </c>
    </row>
    <row r="8" spans="1:10" ht="28.5" x14ac:dyDescent="0.25">
      <c r="A8" s="2" t="s">
        <v>15</v>
      </c>
      <c r="B8" s="14" t="s">
        <v>61</v>
      </c>
      <c r="C8" s="3"/>
      <c r="D8" s="3"/>
      <c r="E8" s="3"/>
      <c r="F8" s="3"/>
      <c r="G8" s="3"/>
      <c r="H8" s="3"/>
      <c r="I8" s="3"/>
      <c r="J8" s="3"/>
    </row>
    <row r="9" spans="1:10" x14ac:dyDescent="0.25">
      <c r="A9" s="2" t="s">
        <v>16</v>
      </c>
      <c r="B9" s="14" t="s">
        <v>62</v>
      </c>
      <c r="C9" s="3"/>
      <c r="D9" s="3"/>
      <c r="E9" s="3"/>
      <c r="F9" s="3"/>
      <c r="G9" s="3"/>
      <c r="H9" s="3"/>
      <c r="I9" s="3"/>
      <c r="J9" s="3"/>
    </row>
    <row r="10" spans="1:10" x14ac:dyDescent="0.25">
      <c r="A10" s="3"/>
      <c r="B10" s="5" t="s">
        <v>121</v>
      </c>
      <c r="C10" s="3"/>
      <c r="D10" s="3"/>
      <c r="E10" s="3"/>
      <c r="F10" s="3"/>
      <c r="G10" s="3"/>
      <c r="H10" s="3"/>
      <c r="I10" s="3"/>
      <c r="J10" s="3"/>
    </row>
    <row r="11" spans="1:10" x14ac:dyDescent="0.25">
      <c r="A11" s="3"/>
      <c r="B11" s="5" t="s">
        <v>63</v>
      </c>
      <c r="C11" s="3"/>
      <c r="D11" s="3"/>
      <c r="E11" s="3"/>
      <c r="F11" s="3"/>
      <c r="G11" s="3"/>
      <c r="H11" s="3"/>
      <c r="I11" s="3"/>
      <c r="J11" s="3"/>
    </row>
    <row r="12" spans="1:10" x14ac:dyDescent="0.25">
      <c r="A12" s="3"/>
      <c r="B12" s="5" t="s">
        <v>64</v>
      </c>
      <c r="C12" s="3"/>
      <c r="D12" s="3"/>
      <c r="E12" s="3"/>
      <c r="F12" s="3"/>
      <c r="G12" s="3"/>
      <c r="H12" s="3"/>
      <c r="I12" s="3"/>
      <c r="J12" s="3"/>
    </row>
    <row r="13" spans="1:10" x14ac:dyDescent="0.25">
      <c r="A13" s="3">
        <v>1</v>
      </c>
      <c r="B13" s="4" t="s">
        <v>65</v>
      </c>
      <c r="C13" s="3"/>
      <c r="D13" s="3"/>
      <c r="E13" s="3"/>
      <c r="F13" s="3"/>
      <c r="G13" s="3"/>
      <c r="H13" s="3"/>
      <c r="I13" s="3"/>
      <c r="J13" s="3"/>
    </row>
    <row r="14" spans="1:10" x14ac:dyDescent="0.25">
      <c r="A14" s="3"/>
      <c r="B14" s="5" t="s">
        <v>66</v>
      </c>
      <c r="C14" s="3"/>
      <c r="D14" s="3"/>
      <c r="E14" s="3"/>
      <c r="F14" s="3"/>
      <c r="G14" s="3"/>
      <c r="H14" s="3"/>
      <c r="I14" s="3"/>
      <c r="J14" s="3"/>
    </row>
    <row r="15" spans="1:10" x14ac:dyDescent="0.25">
      <c r="A15" s="3"/>
      <c r="B15" s="5" t="s">
        <v>67</v>
      </c>
      <c r="C15" s="3"/>
      <c r="D15" s="3"/>
      <c r="E15" s="3"/>
      <c r="F15" s="3"/>
      <c r="G15" s="3"/>
      <c r="H15" s="3"/>
      <c r="I15" s="3"/>
      <c r="J15" s="3"/>
    </row>
    <row r="16" spans="1:10" x14ac:dyDescent="0.25">
      <c r="A16" s="3"/>
      <c r="B16" s="5" t="s">
        <v>68</v>
      </c>
      <c r="C16" s="3"/>
      <c r="D16" s="3"/>
      <c r="E16" s="3"/>
      <c r="F16" s="3"/>
      <c r="G16" s="3"/>
      <c r="H16" s="3"/>
      <c r="I16" s="3"/>
      <c r="J16" s="3"/>
    </row>
    <row r="17" spans="1:10" x14ac:dyDescent="0.25">
      <c r="A17" s="3"/>
      <c r="B17" s="5" t="s">
        <v>69</v>
      </c>
      <c r="C17" s="3"/>
      <c r="D17" s="3"/>
      <c r="E17" s="3"/>
      <c r="F17" s="3"/>
      <c r="G17" s="3"/>
      <c r="H17" s="3"/>
      <c r="I17" s="3"/>
      <c r="J17" s="3"/>
    </row>
    <row r="18" spans="1:10" x14ac:dyDescent="0.25">
      <c r="A18" s="2" t="s">
        <v>70</v>
      </c>
      <c r="B18" s="14" t="s">
        <v>71</v>
      </c>
      <c r="C18" s="3"/>
      <c r="D18" s="3"/>
      <c r="E18" s="3"/>
      <c r="F18" s="3"/>
      <c r="G18" s="3"/>
      <c r="H18" s="3"/>
      <c r="I18" s="3"/>
      <c r="J18" s="3"/>
    </row>
    <row r="19" spans="1:10" x14ac:dyDescent="0.25">
      <c r="A19" s="3"/>
      <c r="B19" s="5" t="s">
        <v>72</v>
      </c>
      <c r="C19" s="3"/>
      <c r="D19" s="3"/>
      <c r="E19" s="3"/>
      <c r="F19" s="3"/>
      <c r="G19" s="3"/>
      <c r="H19" s="3"/>
      <c r="I19" s="3"/>
      <c r="J19" s="3"/>
    </row>
    <row r="20" spans="1:10" x14ac:dyDescent="0.25">
      <c r="A20" s="3"/>
      <c r="B20" s="5" t="s">
        <v>122</v>
      </c>
      <c r="C20" s="3"/>
      <c r="D20" s="3"/>
      <c r="E20" s="3"/>
      <c r="F20" s="3"/>
      <c r="G20" s="3"/>
      <c r="H20" s="3"/>
      <c r="I20" s="3"/>
      <c r="J20" s="3"/>
    </row>
    <row r="21" spans="1:10" x14ac:dyDescent="0.25">
      <c r="A21" s="2" t="s">
        <v>73</v>
      </c>
      <c r="B21" s="14" t="s">
        <v>74</v>
      </c>
      <c r="C21" s="3"/>
      <c r="D21" s="3"/>
      <c r="E21" s="3"/>
      <c r="F21" s="3"/>
      <c r="G21" s="3"/>
      <c r="H21" s="3"/>
      <c r="I21" s="3"/>
      <c r="J21" s="3"/>
    </row>
    <row r="22" spans="1:10" x14ac:dyDescent="0.25">
      <c r="A22" s="3"/>
      <c r="B22" s="5" t="s">
        <v>75</v>
      </c>
      <c r="C22" s="3"/>
      <c r="D22" s="3"/>
      <c r="E22" s="3"/>
      <c r="F22" s="3"/>
      <c r="G22" s="3"/>
      <c r="H22" s="3"/>
      <c r="I22" s="3"/>
      <c r="J22" s="3"/>
    </row>
    <row r="23" spans="1:10" x14ac:dyDescent="0.25">
      <c r="A23" s="3"/>
      <c r="B23" s="5" t="s">
        <v>76</v>
      </c>
      <c r="C23" s="3"/>
      <c r="D23" s="3"/>
      <c r="E23" s="3"/>
      <c r="F23" s="3"/>
      <c r="G23" s="3"/>
      <c r="H23" s="3"/>
      <c r="I23" s="3"/>
      <c r="J23" s="3"/>
    </row>
    <row r="24" spans="1:10" x14ac:dyDescent="0.25">
      <c r="A24" s="2" t="s">
        <v>77</v>
      </c>
      <c r="B24" s="14" t="s">
        <v>78</v>
      </c>
      <c r="C24" s="3"/>
      <c r="D24" s="3"/>
      <c r="E24" s="3"/>
      <c r="F24" s="3"/>
      <c r="G24" s="3"/>
      <c r="H24" s="3"/>
      <c r="I24" s="3"/>
      <c r="J24" s="3"/>
    </row>
    <row r="25" spans="1:10" x14ac:dyDescent="0.25">
      <c r="A25" s="3"/>
      <c r="B25" s="5" t="s">
        <v>75</v>
      </c>
      <c r="C25" s="3"/>
      <c r="D25" s="3"/>
      <c r="E25" s="3"/>
      <c r="F25" s="3"/>
      <c r="G25" s="3"/>
      <c r="H25" s="3"/>
      <c r="I25" s="3"/>
      <c r="J25" s="3"/>
    </row>
    <row r="26" spans="1:10" x14ac:dyDescent="0.25">
      <c r="A26" s="3"/>
      <c r="B26" s="5" t="s">
        <v>76</v>
      </c>
      <c r="C26" s="3"/>
      <c r="D26" s="3"/>
      <c r="E26" s="3"/>
      <c r="F26" s="3"/>
      <c r="G26" s="3"/>
      <c r="H26" s="3"/>
      <c r="I26" s="3"/>
      <c r="J26" s="3"/>
    </row>
    <row r="27" spans="1:10" x14ac:dyDescent="0.25">
      <c r="A27" s="2" t="s">
        <v>79</v>
      </c>
      <c r="B27" s="14" t="s">
        <v>80</v>
      </c>
      <c r="C27" s="3"/>
      <c r="D27" s="3"/>
      <c r="E27" s="3"/>
      <c r="F27" s="3"/>
      <c r="G27" s="3"/>
      <c r="H27" s="3"/>
      <c r="I27" s="3"/>
      <c r="J27" s="3"/>
    </row>
    <row r="28" spans="1:10" x14ac:dyDescent="0.25">
      <c r="A28" s="3"/>
      <c r="B28" s="5" t="s">
        <v>81</v>
      </c>
      <c r="C28" s="3"/>
      <c r="D28" s="3"/>
      <c r="E28" s="3"/>
      <c r="F28" s="3"/>
      <c r="G28" s="3"/>
      <c r="H28" s="3"/>
      <c r="I28" s="3"/>
      <c r="J28" s="3"/>
    </row>
    <row r="29" spans="1:10" x14ac:dyDescent="0.25">
      <c r="A29" s="3"/>
      <c r="B29" s="5" t="s">
        <v>82</v>
      </c>
      <c r="C29" s="3"/>
      <c r="D29" s="3"/>
      <c r="E29" s="3"/>
      <c r="F29" s="3"/>
      <c r="G29" s="3"/>
      <c r="H29" s="3"/>
      <c r="I29" s="3"/>
      <c r="J29" s="3"/>
    </row>
    <row r="30" spans="1:10" x14ac:dyDescent="0.25">
      <c r="A30" s="2" t="s">
        <v>83</v>
      </c>
      <c r="B30" s="14" t="s">
        <v>84</v>
      </c>
      <c r="C30" s="3"/>
      <c r="D30" s="3"/>
      <c r="E30" s="3"/>
      <c r="F30" s="3"/>
      <c r="G30" s="3"/>
      <c r="H30" s="3"/>
      <c r="I30" s="3"/>
      <c r="J30" s="3"/>
    </row>
    <row r="31" spans="1:10" x14ac:dyDescent="0.25">
      <c r="A31" s="3"/>
      <c r="B31" s="5" t="s">
        <v>85</v>
      </c>
      <c r="C31" s="3"/>
      <c r="D31" s="3"/>
      <c r="E31" s="3"/>
      <c r="F31" s="3"/>
      <c r="G31" s="3"/>
      <c r="H31" s="3"/>
      <c r="I31" s="3"/>
      <c r="J31" s="3"/>
    </row>
    <row r="32" spans="1:10" x14ac:dyDescent="0.25">
      <c r="A32" s="3"/>
      <c r="B32" s="5" t="s">
        <v>86</v>
      </c>
      <c r="C32" s="3"/>
      <c r="D32" s="3"/>
      <c r="E32" s="3"/>
      <c r="F32" s="3"/>
      <c r="G32" s="3"/>
      <c r="H32" s="3"/>
      <c r="I32" s="3"/>
      <c r="J32" s="3"/>
    </row>
    <row r="33" spans="1:10" x14ac:dyDescent="0.25">
      <c r="A33" s="2" t="s">
        <v>70</v>
      </c>
      <c r="B33" s="14" t="s">
        <v>123</v>
      </c>
      <c r="C33" s="3"/>
      <c r="D33" s="3"/>
      <c r="E33" s="3"/>
      <c r="F33" s="3"/>
      <c r="G33" s="3"/>
      <c r="H33" s="3"/>
      <c r="I33" s="3"/>
      <c r="J33" s="3"/>
    </row>
    <row r="34" spans="1:10" x14ac:dyDescent="0.25">
      <c r="A34" s="3"/>
      <c r="B34" s="5" t="s">
        <v>85</v>
      </c>
      <c r="C34" s="3"/>
      <c r="D34" s="3"/>
      <c r="E34" s="3"/>
      <c r="F34" s="3"/>
      <c r="G34" s="3"/>
      <c r="H34" s="3"/>
      <c r="I34" s="3"/>
      <c r="J34" s="3"/>
    </row>
    <row r="35" spans="1:10" x14ac:dyDescent="0.25">
      <c r="A35" s="3"/>
      <c r="B35" s="5" t="s">
        <v>86</v>
      </c>
      <c r="C35" s="3"/>
      <c r="D35" s="3"/>
      <c r="E35" s="3"/>
      <c r="F35" s="3"/>
      <c r="G35" s="3"/>
      <c r="H35" s="3"/>
      <c r="I35" s="3"/>
      <c r="J35" s="3"/>
    </row>
    <row r="36" spans="1:10" x14ac:dyDescent="0.25">
      <c r="A36" s="3" t="s">
        <v>22</v>
      </c>
      <c r="B36" s="4" t="s">
        <v>87</v>
      </c>
      <c r="C36" s="3"/>
      <c r="D36" s="3"/>
      <c r="E36" s="3"/>
      <c r="F36" s="3"/>
      <c r="G36" s="3"/>
      <c r="H36" s="3"/>
      <c r="I36" s="3"/>
      <c r="J36" s="3"/>
    </row>
    <row r="37" spans="1:10" x14ac:dyDescent="0.25">
      <c r="A37" s="3" t="s">
        <v>22</v>
      </c>
      <c r="B37" s="4" t="s">
        <v>88</v>
      </c>
      <c r="C37" s="3"/>
      <c r="D37" s="3"/>
      <c r="E37" s="3"/>
      <c r="F37" s="3"/>
      <c r="G37" s="3"/>
      <c r="H37" s="3"/>
      <c r="I37" s="3"/>
      <c r="J37" s="3"/>
    </row>
    <row r="38" spans="1:10" x14ac:dyDescent="0.25">
      <c r="A38" s="2" t="s">
        <v>89</v>
      </c>
      <c r="B38" s="14" t="s">
        <v>90</v>
      </c>
      <c r="C38" s="3"/>
      <c r="D38" s="3"/>
      <c r="E38" s="3"/>
      <c r="F38" s="3"/>
      <c r="G38" s="3"/>
      <c r="H38" s="3"/>
      <c r="I38" s="3"/>
      <c r="J38" s="3"/>
    </row>
    <row r="39" spans="1:10" x14ac:dyDescent="0.25">
      <c r="A39" s="3"/>
      <c r="B39" s="5" t="s">
        <v>91</v>
      </c>
      <c r="C39" s="3"/>
      <c r="D39" s="3"/>
      <c r="E39" s="3"/>
      <c r="F39" s="3"/>
      <c r="G39" s="3"/>
      <c r="H39" s="3"/>
      <c r="I39" s="3"/>
      <c r="J39" s="3"/>
    </row>
    <row r="40" spans="1:10" x14ac:dyDescent="0.25">
      <c r="A40" s="3"/>
      <c r="B40" s="5" t="s">
        <v>92</v>
      </c>
      <c r="C40" s="3"/>
      <c r="D40" s="3"/>
      <c r="E40" s="3"/>
      <c r="F40" s="3"/>
      <c r="G40" s="3"/>
      <c r="H40" s="3"/>
      <c r="I40" s="3"/>
      <c r="J40" s="3"/>
    </row>
    <row r="41" spans="1:10" x14ac:dyDescent="0.25">
      <c r="A41" s="2" t="s">
        <v>83</v>
      </c>
      <c r="B41" s="14" t="s">
        <v>93</v>
      </c>
      <c r="C41" s="3"/>
      <c r="D41" s="3"/>
      <c r="E41" s="3"/>
      <c r="F41" s="3"/>
      <c r="G41" s="3"/>
      <c r="H41" s="3"/>
      <c r="I41" s="3"/>
      <c r="J41" s="3"/>
    </row>
    <row r="42" spans="1:10" x14ac:dyDescent="0.25">
      <c r="A42" s="3"/>
      <c r="B42" s="5" t="s">
        <v>94</v>
      </c>
      <c r="C42" s="3"/>
      <c r="D42" s="3"/>
      <c r="E42" s="3"/>
      <c r="F42" s="3"/>
      <c r="G42" s="3"/>
      <c r="H42" s="3"/>
      <c r="I42" s="3"/>
      <c r="J42" s="3"/>
    </row>
    <row r="43" spans="1:10" x14ac:dyDescent="0.25">
      <c r="A43" s="3"/>
      <c r="B43" s="5" t="s">
        <v>95</v>
      </c>
      <c r="C43" s="3"/>
      <c r="D43" s="3"/>
      <c r="E43" s="3"/>
      <c r="F43" s="3"/>
      <c r="G43" s="3"/>
      <c r="H43" s="3"/>
      <c r="I43" s="3"/>
      <c r="J43" s="3"/>
    </row>
    <row r="44" spans="1:10" x14ac:dyDescent="0.25">
      <c r="A44" s="2" t="s">
        <v>70</v>
      </c>
      <c r="B44" s="14" t="s">
        <v>96</v>
      </c>
      <c r="C44" s="3"/>
      <c r="D44" s="3"/>
      <c r="E44" s="3"/>
      <c r="F44" s="3"/>
      <c r="G44" s="3"/>
      <c r="H44" s="3"/>
      <c r="I44" s="3"/>
      <c r="J44" s="3"/>
    </row>
    <row r="45" spans="1:10" x14ac:dyDescent="0.25">
      <c r="A45" s="3"/>
      <c r="B45" s="5" t="s">
        <v>94</v>
      </c>
      <c r="C45" s="3"/>
      <c r="D45" s="3"/>
      <c r="E45" s="3"/>
      <c r="F45" s="3"/>
      <c r="G45" s="3"/>
      <c r="H45" s="3"/>
      <c r="I45" s="3"/>
      <c r="J45" s="3"/>
    </row>
    <row r="46" spans="1:10" x14ac:dyDescent="0.25">
      <c r="A46" s="3"/>
      <c r="B46" s="5" t="s">
        <v>95</v>
      </c>
      <c r="C46" s="3"/>
      <c r="D46" s="3"/>
      <c r="E46" s="3"/>
      <c r="F46" s="3"/>
      <c r="G46" s="3"/>
      <c r="H46" s="3"/>
      <c r="I46" s="3"/>
      <c r="J46" s="3"/>
    </row>
    <row r="47" spans="1:10" ht="28.5" x14ac:dyDescent="0.25">
      <c r="A47" s="2" t="s">
        <v>73</v>
      </c>
      <c r="B47" s="14" t="s">
        <v>97</v>
      </c>
      <c r="C47" s="3"/>
      <c r="D47" s="3"/>
      <c r="E47" s="3"/>
      <c r="F47" s="3"/>
      <c r="G47" s="3"/>
      <c r="H47" s="3"/>
      <c r="I47" s="3"/>
      <c r="J47" s="3"/>
    </row>
    <row r="48" spans="1:10" x14ac:dyDescent="0.25">
      <c r="A48" s="3"/>
      <c r="B48" s="5" t="s">
        <v>94</v>
      </c>
      <c r="C48" s="3"/>
      <c r="D48" s="3"/>
      <c r="E48" s="3"/>
      <c r="F48" s="3"/>
      <c r="G48" s="3"/>
      <c r="H48" s="3"/>
      <c r="I48" s="3"/>
      <c r="J48" s="3"/>
    </row>
    <row r="49" spans="1:10" x14ac:dyDescent="0.25">
      <c r="A49" s="3"/>
      <c r="B49" s="5" t="s">
        <v>95</v>
      </c>
      <c r="C49" s="3"/>
      <c r="D49" s="3"/>
      <c r="E49" s="3"/>
      <c r="F49" s="3"/>
      <c r="G49" s="3"/>
      <c r="H49" s="3"/>
      <c r="I49" s="3"/>
      <c r="J49" s="3"/>
    </row>
    <row r="50" spans="1:10" x14ac:dyDescent="0.25">
      <c r="A50" s="2" t="s">
        <v>77</v>
      </c>
      <c r="B50" s="14" t="s">
        <v>98</v>
      </c>
      <c r="C50" s="3"/>
      <c r="D50" s="3"/>
      <c r="E50" s="3"/>
      <c r="F50" s="3"/>
      <c r="G50" s="3"/>
      <c r="H50" s="3"/>
      <c r="I50" s="3"/>
      <c r="J50" s="3"/>
    </row>
    <row r="51" spans="1:10" x14ac:dyDescent="0.25">
      <c r="A51" s="2" t="s">
        <v>99</v>
      </c>
      <c r="B51" s="14" t="s">
        <v>100</v>
      </c>
      <c r="C51" s="3"/>
      <c r="D51" s="3"/>
      <c r="E51" s="3"/>
      <c r="F51" s="3"/>
      <c r="G51" s="3"/>
      <c r="H51" s="3"/>
      <c r="I51" s="3"/>
      <c r="J51" s="3"/>
    </row>
    <row r="52" spans="1:10" x14ac:dyDescent="0.25">
      <c r="A52" s="2" t="s">
        <v>101</v>
      </c>
      <c r="B52" s="14" t="s">
        <v>102</v>
      </c>
      <c r="C52" s="3"/>
      <c r="D52" s="3"/>
      <c r="E52" s="3"/>
      <c r="F52" s="3"/>
      <c r="G52" s="3"/>
      <c r="H52" s="3"/>
      <c r="I52" s="3"/>
      <c r="J52" s="3"/>
    </row>
    <row r="53" spans="1:10" x14ac:dyDescent="0.25">
      <c r="A53" s="2" t="s">
        <v>83</v>
      </c>
      <c r="B53" s="14" t="s">
        <v>103</v>
      </c>
      <c r="C53" s="3"/>
      <c r="D53" s="3"/>
      <c r="E53" s="3"/>
      <c r="F53" s="3"/>
      <c r="G53" s="3"/>
      <c r="H53" s="3"/>
      <c r="I53" s="3"/>
      <c r="J53" s="3"/>
    </row>
    <row r="54" spans="1:10" x14ac:dyDescent="0.25">
      <c r="A54" s="2" t="s">
        <v>70</v>
      </c>
      <c r="B54" s="14" t="s">
        <v>104</v>
      </c>
      <c r="C54" s="3"/>
      <c r="D54" s="3"/>
      <c r="E54" s="3"/>
      <c r="F54" s="3"/>
      <c r="G54" s="3"/>
      <c r="H54" s="3"/>
      <c r="I54" s="3"/>
      <c r="J54" s="3"/>
    </row>
    <row r="55" spans="1:10" ht="30" x14ac:dyDescent="0.25">
      <c r="A55" s="3"/>
      <c r="B55" s="5" t="s">
        <v>105</v>
      </c>
      <c r="C55" s="3"/>
      <c r="D55" s="3"/>
      <c r="E55" s="3"/>
      <c r="F55" s="3"/>
      <c r="G55" s="3"/>
      <c r="H55" s="3"/>
      <c r="I55" s="3"/>
      <c r="J55" s="3"/>
    </row>
    <row r="56" spans="1:10" ht="30" x14ac:dyDescent="0.25">
      <c r="A56" s="3"/>
      <c r="B56" s="5" t="s">
        <v>106</v>
      </c>
      <c r="C56" s="3"/>
      <c r="D56" s="3"/>
      <c r="E56" s="3"/>
      <c r="F56" s="3"/>
      <c r="G56" s="3"/>
      <c r="H56" s="3"/>
      <c r="I56" s="3"/>
      <c r="J56" s="3"/>
    </row>
    <row r="57" spans="1:10" x14ac:dyDescent="0.25">
      <c r="A57" s="2" t="s">
        <v>73</v>
      </c>
      <c r="B57" s="14" t="s">
        <v>107</v>
      </c>
      <c r="C57" s="3"/>
      <c r="D57" s="3"/>
      <c r="E57" s="3"/>
      <c r="F57" s="3"/>
      <c r="G57" s="3"/>
      <c r="H57" s="3"/>
      <c r="I57" s="3"/>
      <c r="J57" s="3"/>
    </row>
    <row r="58" spans="1:10" x14ac:dyDescent="0.25">
      <c r="A58" s="3" t="s">
        <v>22</v>
      </c>
      <c r="B58" s="4" t="s">
        <v>108</v>
      </c>
      <c r="C58" s="3"/>
      <c r="D58" s="3"/>
      <c r="E58" s="3"/>
      <c r="F58" s="3"/>
      <c r="G58" s="3"/>
      <c r="H58" s="3"/>
      <c r="I58" s="3"/>
      <c r="J58" s="3"/>
    </row>
    <row r="59" spans="1:10" ht="30" x14ac:dyDescent="0.25">
      <c r="A59" s="3" t="s">
        <v>22</v>
      </c>
      <c r="B59" s="4" t="s">
        <v>109</v>
      </c>
      <c r="C59" s="3"/>
      <c r="D59" s="3"/>
      <c r="E59" s="3"/>
      <c r="F59" s="3"/>
      <c r="G59" s="3"/>
      <c r="H59" s="3"/>
      <c r="I59" s="3"/>
      <c r="J59" s="3"/>
    </row>
    <row r="60" spans="1:10" x14ac:dyDescent="0.25">
      <c r="A60" s="2" t="s">
        <v>77</v>
      </c>
      <c r="B60" s="14" t="s">
        <v>110</v>
      </c>
      <c r="C60" s="3"/>
      <c r="D60" s="3"/>
      <c r="E60" s="3"/>
      <c r="F60" s="3"/>
      <c r="G60" s="3"/>
      <c r="H60" s="3"/>
      <c r="I60" s="3"/>
      <c r="J60" s="3"/>
    </row>
    <row r="61" spans="1:10" x14ac:dyDescent="0.25">
      <c r="A61" s="3" t="s">
        <v>22</v>
      </c>
      <c r="B61" s="4" t="s">
        <v>111</v>
      </c>
      <c r="C61" s="3"/>
      <c r="D61" s="3"/>
      <c r="E61" s="3"/>
      <c r="F61" s="3"/>
      <c r="G61" s="3"/>
      <c r="H61" s="3"/>
      <c r="I61" s="3"/>
      <c r="J61" s="3"/>
    </row>
    <row r="62" spans="1:10" x14ac:dyDescent="0.25">
      <c r="A62" s="3" t="s">
        <v>22</v>
      </c>
      <c r="B62" s="4" t="s">
        <v>112</v>
      </c>
      <c r="C62" s="3"/>
      <c r="D62" s="3"/>
      <c r="E62" s="3"/>
      <c r="F62" s="3"/>
      <c r="G62" s="3"/>
      <c r="H62" s="3"/>
      <c r="I62" s="3"/>
      <c r="J62" s="3"/>
    </row>
    <row r="63" spans="1:10" x14ac:dyDescent="0.25">
      <c r="A63" s="2" t="s">
        <v>113</v>
      </c>
      <c r="B63" s="14" t="s">
        <v>114</v>
      </c>
      <c r="C63" s="3"/>
      <c r="D63" s="3"/>
      <c r="E63" s="3"/>
      <c r="F63" s="3"/>
      <c r="G63" s="3"/>
      <c r="H63" s="3"/>
      <c r="I63" s="3"/>
      <c r="J63" s="3"/>
    </row>
    <row r="64" spans="1:10" ht="30" x14ac:dyDescent="0.25">
      <c r="A64" s="3"/>
      <c r="B64" s="5" t="s">
        <v>115</v>
      </c>
      <c r="C64" s="3"/>
      <c r="D64" s="3"/>
      <c r="E64" s="3"/>
      <c r="F64" s="3"/>
      <c r="G64" s="3"/>
      <c r="H64" s="3"/>
      <c r="I64" s="3"/>
      <c r="J64" s="3"/>
    </row>
    <row r="65" spans="1:10" ht="30" x14ac:dyDescent="0.25">
      <c r="A65" s="3"/>
      <c r="B65" s="5" t="s">
        <v>116</v>
      </c>
      <c r="C65" s="3"/>
      <c r="D65" s="3"/>
      <c r="E65" s="3"/>
      <c r="F65" s="3"/>
      <c r="G65" s="3"/>
      <c r="H65" s="3"/>
      <c r="I65" s="3"/>
      <c r="J65" s="3"/>
    </row>
    <row r="66" spans="1:10" x14ac:dyDescent="0.25">
      <c r="A66" s="15" t="s">
        <v>118</v>
      </c>
    </row>
    <row r="67" spans="1:10" x14ac:dyDescent="0.25">
      <c r="A67" s="694" t="s">
        <v>119</v>
      </c>
      <c r="B67" s="694"/>
      <c r="C67" s="694"/>
      <c r="D67" s="694"/>
      <c r="E67" s="694"/>
      <c r="F67" s="694"/>
      <c r="G67" s="694"/>
      <c r="H67" s="694"/>
      <c r="I67" s="694"/>
      <c r="J67" s="694"/>
    </row>
    <row r="68" spans="1:10" x14ac:dyDescent="0.25">
      <c r="A68" s="6" t="s">
        <v>117</v>
      </c>
    </row>
  </sheetData>
  <mergeCells count="10">
    <mergeCell ref="A1:J1"/>
    <mergeCell ref="A2:J2"/>
    <mergeCell ref="A3:J3"/>
    <mergeCell ref="I4:J4"/>
    <mergeCell ref="A67:J67"/>
    <mergeCell ref="A5:A6"/>
    <mergeCell ref="B5:B6"/>
    <mergeCell ref="C5:C6"/>
    <mergeCell ref="D5:I5"/>
    <mergeCell ref="J5:J6"/>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sheetPr>
  <dimension ref="A1:N29"/>
  <sheetViews>
    <sheetView workbookViewId="0">
      <selection activeCell="J18" sqref="J18"/>
    </sheetView>
  </sheetViews>
  <sheetFormatPr defaultColWidth="6" defaultRowHeight="15" x14ac:dyDescent="0.25"/>
  <cols>
    <col min="1" max="1" width="6" style="1"/>
    <col min="2" max="2" width="21" style="1" customWidth="1"/>
    <col min="3" max="6" width="7.5703125" style="1" customWidth="1"/>
    <col min="7" max="7" width="6.85546875" style="1" customWidth="1"/>
    <col min="8" max="14" width="7.5703125" style="1" customWidth="1"/>
    <col min="15" max="16384" width="6" style="1"/>
  </cols>
  <sheetData>
    <row r="1" spans="1:14" x14ac:dyDescent="0.25">
      <c r="A1" s="691" t="s">
        <v>539</v>
      </c>
      <c r="B1" s="691"/>
      <c r="C1" s="691"/>
      <c r="D1" s="691"/>
      <c r="E1" s="691"/>
      <c r="F1" s="691"/>
      <c r="G1" s="691"/>
      <c r="H1" s="691"/>
      <c r="I1" s="691"/>
      <c r="J1" s="691"/>
      <c r="K1" s="691"/>
      <c r="L1" s="691"/>
      <c r="M1" s="691"/>
      <c r="N1" s="691"/>
    </row>
    <row r="2" spans="1:14" x14ac:dyDescent="0.25">
      <c r="A2" s="692" t="s">
        <v>540</v>
      </c>
      <c r="B2" s="692"/>
      <c r="C2" s="692"/>
      <c r="D2" s="692"/>
      <c r="E2" s="692"/>
      <c r="F2" s="692"/>
      <c r="G2" s="692"/>
      <c r="H2" s="692"/>
      <c r="I2" s="692"/>
      <c r="J2" s="692"/>
      <c r="K2" s="692"/>
      <c r="L2" s="692"/>
      <c r="M2" s="692"/>
      <c r="N2" s="692"/>
    </row>
    <row r="3" spans="1:14" x14ac:dyDescent="0.25">
      <c r="A3" s="692" t="s">
        <v>530</v>
      </c>
      <c r="B3" s="692"/>
      <c r="C3" s="692"/>
      <c r="D3" s="692"/>
      <c r="E3" s="692"/>
      <c r="F3" s="692"/>
      <c r="G3" s="692"/>
      <c r="H3" s="692"/>
      <c r="I3" s="692"/>
      <c r="J3" s="692"/>
      <c r="K3" s="692"/>
      <c r="L3" s="692"/>
      <c r="M3" s="692"/>
      <c r="N3" s="692"/>
    </row>
    <row r="4" spans="1:14" x14ac:dyDescent="0.25">
      <c r="L4" s="693" t="s">
        <v>56</v>
      </c>
      <c r="M4" s="693"/>
      <c r="N4" s="693"/>
    </row>
    <row r="5" spans="1:14" x14ac:dyDescent="0.25">
      <c r="A5" s="690" t="s">
        <v>3</v>
      </c>
      <c r="B5" s="690" t="s">
        <v>541</v>
      </c>
      <c r="C5" s="690" t="s">
        <v>542</v>
      </c>
      <c r="D5" s="690"/>
      <c r="E5" s="690"/>
      <c r="F5" s="690"/>
      <c r="G5" s="690" t="s">
        <v>421</v>
      </c>
      <c r="H5" s="690"/>
      <c r="I5" s="690"/>
      <c r="J5" s="690"/>
      <c r="K5" s="690" t="s">
        <v>376</v>
      </c>
      <c r="L5" s="690"/>
      <c r="M5" s="690"/>
      <c r="N5" s="690"/>
    </row>
    <row r="6" spans="1:14" x14ac:dyDescent="0.25">
      <c r="A6" s="690"/>
      <c r="B6" s="690"/>
      <c r="C6" s="690" t="s">
        <v>130</v>
      </c>
      <c r="D6" s="690" t="s">
        <v>543</v>
      </c>
      <c r="E6" s="690"/>
      <c r="F6" s="690"/>
      <c r="G6" s="690" t="s">
        <v>544</v>
      </c>
      <c r="H6" s="690" t="s">
        <v>543</v>
      </c>
      <c r="I6" s="690"/>
      <c r="J6" s="690"/>
      <c r="K6" s="690" t="s">
        <v>130</v>
      </c>
      <c r="L6" s="690" t="s">
        <v>543</v>
      </c>
      <c r="M6" s="690"/>
      <c r="N6" s="690"/>
    </row>
    <row r="7" spans="1:14" ht="86.25" customHeight="1" x14ac:dyDescent="0.25">
      <c r="A7" s="690"/>
      <c r="B7" s="690"/>
      <c r="C7" s="690"/>
      <c r="D7" s="2" t="s">
        <v>65</v>
      </c>
      <c r="E7" s="2" t="s">
        <v>285</v>
      </c>
      <c r="F7" s="2" t="s">
        <v>545</v>
      </c>
      <c r="G7" s="690"/>
      <c r="H7" s="2" t="s">
        <v>65</v>
      </c>
      <c r="I7" s="2" t="s">
        <v>546</v>
      </c>
      <c r="J7" s="2" t="s">
        <v>545</v>
      </c>
      <c r="K7" s="690"/>
      <c r="L7" s="2" t="s">
        <v>65</v>
      </c>
      <c r="M7" s="2" t="s">
        <v>547</v>
      </c>
      <c r="N7" s="2" t="s">
        <v>545</v>
      </c>
    </row>
    <row r="8" spans="1:14" x14ac:dyDescent="0.25">
      <c r="A8" s="3" t="s">
        <v>15</v>
      </c>
      <c r="B8" s="3" t="s">
        <v>16</v>
      </c>
      <c r="C8" s="3">
        <v>1</v>
      </c>
      <c r="D8" s="3">
        <v>2</v>
      </c>
      <c r="E8" s="3">
        <v>3</v>
      </c>
      <c r="F8" s="3">
        <v>4</v>
      </c>
      <c r="G8" s="3">
        <v>5</v>
      </c>
      <c r="H8" s="3">
        <v>6</v>
      </c>
      <c r="I8" s="3">
        <v>7</v>
      </c>
      <c r="J8" s="3">
        <v>8</v>
      </c>
      <c r="K8" s="3" t="s">
        <v>548</v>
      </c>
      <c r="L8" s="3" t="s">
        <v>549</v>
      </c>
      <c r="M8" s="3" t="s">
        <v>550</v>
      </c>
      <c r="N8" s="3" t="s">
        <v>551</v>
      </c>
    </row>
    <row r="9" spans="1:14" x14ac:dyDescent="0.25">
      <c r="A9" s="3"/>
      <c r="B9" s="14" t="s">
        <v>552</v>
      </c>
      <c r="C9" s="4"/>
      <c r="D9" s="4"/>
      <c r="E9" s="4"/>
      <c r="F9" s="4"/>
      <c r="G9" s="4"/>
      <c r="H9" s="4"/>
      <c r="I9" s="4"/>
      <c r="J9" s="4"/>
      <c r="K9" s="4"/>
      <c r="L9" s="4"/>
      <c r="M9" s="4"/>
      <c r="N9" s="4"/>
    </row>
    <row r="10" spans="1:14" x14ac:dyDescent="0.25">
      <c r="A10" s="3">
        <v>1</v>
      </c>
      <c r="B10" s="4" t="s">
        <v>169</v>
      </c>
      <c r="C10" s="4"/>
      <c r="D10" s="4"/>
      <c r="E10" s="4"/>
      <c r="F10" s="4"/>
      <c r="G10" s="4"/>
      <c r="H10" s="4"/>
      <c r="I10" s="4"/>
      <c r="J10" s="4"/>
      <c r="K10" s="4"/>
      <c r="L10" s="4"/>
      <c r="M10" s="4"/>
      <c r="N10" s="4"/>
    </row>
    <row r="11" spans="1:14" x14ac:dyDescent="0.25">
      <c r="A11" s="3">
        <v>2</v>
      </c>
      <c r="B11" s="4" t="s">
        <v>170</v>
      </c>
      <c r="C11" s="4"/>
      <c r="D11" s="4"/>
      <c r="E11" s="4"/>
      <c r="F11" s="4"/>
      <c r="G11" s="4"/>
      <c r="H11" s="4"/>
      <c r="I11" s="4"/>
      <c r="J11" s="4"/>
      <c r="K11" s="4"/>
      <c r="L11" s="4"/>
      <c r="M11" s="4"/>
      <c r="N11" s="4"/>
    </row>
    <row r="12" spans="1:14" x14ac:dyDescent="0.25">
      <c r="A12" s="3">
        <v>3</v>
      </c>
      <c r="B12" s="4" t="s">
        <v>171</v>
      </c>
      <c r="C12" s="4"/>
      <c r="D12" s="4"/>
      <c r="E12" s="4"/>
      <c r="F12" s="4"/>
      <c r="G12" s="4"/>
      <c r="H12" s="4"/>
      <c r="I12" s="4"/>
      <c r="J12" s="4"/>
      <c r="K12" s="4"/>
      <c r="L12" s="4"/>
      <c r="M12" s="4"/>
      <c r="N12" s="4"/>
    </row>
    <row r="13" spans="1:14" x14ac:dyDescent="0.25">
      <c r="A13" s="3">
        <v>4</v>
      </c>
      <c r="B13" s="4" t="s">
        <v>553</v>
      </c>
      <c r="C13" s="4"/>
      <c r="D13" s="4"/>
      <c r="E13" s="4"/>
      <c r="F13" s="4"/>
      <c r="G13" s="4"/>
      <c r="H13" s="4"/>
      <c r="I13" s="4"/>
      <c r="J13" s="4"/>
      <c r="K13" s="4"/>
      <c r="L13" s="4"/>
      <c r="M13" s="4"/>
      <c r="N13" s="4"/>
    </row>
    <row r="14" spans="1:14" x14ac:dyDescent="0.25">
      <c r="A14" s="3">
        <v>5</v>
      </c>
      <c r="B14" s="4" t="s">
        <v>554</v>
      </c>
      <c r="C14" s="4"/>
      <c r="D14" s="4"/>
      <c r="E14" s="4"/>
      <c r="F14" s="4"/>
      <c r="G14" s="4"/>
      <c r="H14" s="4"/>
      <c r="I14" s="4"/>
      <c r="J14" s="4"/>
      <c r="K14" s="4"/>
      <c r="L14" s="4"/>
      <c r="M14" s="4"/>
      <c r="N14" s="4"/>
    </row>
    <row r="15" spans="1:14" x14ac:dyDescent="0.25">
      <c r="A15" s="3">
        <v>6</v>
      </c>
      <c r="B15" s="4" t="s">
        <v>555</v>
      </c>
      <c r="C15" s="4"/>
      <c r="D15" s="4"/>
      <c r="E15" s="4"/>
      <c r="F15" s="4"/>
      <c r="G15" s="4"/>
      <c r="H15" s="4"/>
      <c r="I15" s="4"/>
      <c r="J15" s="4"/>
      <c r="K15" s="4"/>
      <c r="L15" s="4"/>
      <c r="M15" s="4"/>
      <c r="N15" s="4"/>
    </row>
    <row r="16" spans="1:14" x14ac:dyDescent="0.25">
      <c r="A16" s="3">
        <v>7</v>
      </c>
      <c r="B16" s="4" t="s">
        <v>175</v>
      </c>
      <c r="C16" s="4"/>
      <c r="D16" s="4"/>
      <c r="E16" s="4"/>
      <c r="F16" s="4"/>
      <c r="G16" s="4"/>
      <c r="H16" s="4"/>
      <c r="I16" s="4"/>
      <c r="J16" s="4"/>
      <c r="K16" s="4"/>
      <c r="L16" s="4"/>
      <c r="M16" s="4"/>
      <c r="N16" s="4"/>
    </row>
    <row r="17" spans="1:14" x14ac:dyDescent="0.25">
      <c r="A17" s="3">
        <v>8</v>
      </c>
      <c r="B17" s="4" t="s">
        <v>176</v>
      </c>
      <c r="C17" s="4"/>
      <c r="D17" s="4"/>
      <c r="E17" s="4"/>
      <c r="F17" s="4"/>
      <c r="G17" s="4"/>
      <c r="H17" s="4"/>
      <c r="I17" s="4"/>
      <c r="J17" s="4"/>
      <c r="K17" s="4"/>
      <c r="L17" s="4"/>
      <c r="M17" s="4"/>
      <c r="N17" s="4"/>
    </row>
    <row r="18" spans="1:14" x14ac:dyDescent="0.25">
      <c r="A18" s="3">
        <v>9</v>
      </c>
      <c r="B18" s="4" t="s">
        <v>205</v>
      </c>
      <c r="C18" s="4"/>
      <c r="D18" s="4"/>
      <c r="E18" s="4"/>
      <c r="F18" s="4"/>
      <c r="G18" s="4"/>
      <c r="H18" s="4"/>
      <c r="I18" s="4"/>
      <c r="J18" s="4"/>
      <c r="K18" s="4"/>
      <c r="L18" s="4"/>
      <c r="M18" s="4"/>
      <c r="N18" s="4"/>
    </row>
    <row r="19" spans="1:14" x14ac:dyDescent="0.25">
      <c r="A19" s="3">
        <v>10</v>
      </c>
      <c r="B19" s="4"/>
      <c r="C19" s="4"/>
      <c r="D19" s="4"/>
      <c r="E19" s="4"/>
      <c r="F19" s="4"/>
      <c r="G19" s="4"/>
      <c r="H19" s="4"/>
      <c r="I19" s="4"/>
      <c r="J19" s="4"/>
      <c r="K19" s="4"/>
      <c r="L19" s="4"/>
      <c r="M19" s="4"/>
      <c r="N19" s="4"/>
    </row>
    <row r="20" spans="1:14" x14ac:dyDescent="0.25">
      <c r="A20" s="3">
        <v>11</v>
      </c>
      <c r="B20" s="4"/>
      <c r="C20" s="4"/>
      <c r="D20" s="4"/>
      <c r="E20" s="4"/>
      <c r="F20" s="4"/>
      <c r="G20" s="4"/>
      <c r="H20" s="4"/>
      <c r="I20" s="4"/>
      <c r="J20" s="4"/>
      <c r="K20" s="4"/>
      <c r="L20" s="4"/>
      <c r="M20" s="4"/>
      <c r="N20" s="4"/>
    </row>
    <row r="21" spans="1:14" x14ac:dyDescent="0.25">
      <c r="A21" s="3">
        <v>12</v>
      </c>
      <c r="B21" s="4"/>
      <c r="C21" s="4"/>
      <c r="D21" s="4"/>
      <c r="E21" s="4"/>
      <c r="F21" s="4"/>
      <c r="G21" s="4"/>
      <c r="H21" s="4"/>
      <c r="I21" s="4"/>
      <c r="J21" s="4"/>
      <c r="K21" s="4"/>
      <c r="L21" s="4"/>
      <c r="M21" s="4"/>
      <c r="N21" s="4"/>
    </row>
    <row r="22" spans="1:14" x14ac:dyDescent="0.25">
      <c r="A22" s="3">
        <v>13</v>
      </c>
      <c r="B22" s="4"/>
      <c r="C22" s="4"/>
      <c r="D22" s="4"/>
      <c r="E22" s="4"/>
      <c r="F22" s="4"/>
      <c r="G22" s="4"/>
      <c r="H22" s="4"/>
      <c r="I22" s="4"/>
      <c r="J22" s="4"/>
      <c r="K22" s="4"/>
      <c r="L22" s="4"/>
      <c r="M22" s="4"/>
      <c r="N22" s="4"/>
    </row>
    <row r="23" spans="1:14" x14ac:dyDescent="0.25">
      <c r="A23" s="3">
        <v>14</v>
      </c>
      <c r="B23" s="4"/>
      <c r="C23" s="4"/>
      <c r="D23" s="4"/>
      <c r="E23" s="4"/>
      <c r="F23" s="4"/>
      <c r="G23" s="4"/>
      <c r="H23" s="4"/>
      <c r="I23" s="4"/>
      <c r="J23" s="4"/>
      <c r="K23" s="4"/>
      <c r="L23" s="4"/>
      <c r="M23" s="4"/>
      <c r="N23" s="4"/>
    </row>
    <row r="24" spans="1:14" x14ac:dyDescent="0.25">
      <c r="A24" s="3">
        <v>15</v>
      </c>
      <c r="B24" s="4"/>
      <c r="C24" s="4"/>
      <c r="D24" s="4"/>
      <c r="E24" s="4"/>
      <c r="F24" s="4"/>
      <c r="G24" s="4"/>
      <c r="H24" s="4"/>
      <c r="I24" s="4"/>
      <c r="J24" s="4"/>
      <c r="K24" s="4"/>
      <c r="L24" s="4"/>
      <c r="M24" s="4"/>
      <c r="N24" s="4"/>
    </row>
    <row r="25" spans="1:14" x14ac:dyDescent="0.25">
      <c r="A25" s="3">
        <v>16</v>
      </c>
      <c r="B25" s="4"/>
      <c r="C25" s="4"/>
      <c r="D25" s="4"/>
      <c r="E25" s="4"/>
      <c r="F25" s="4"/>
      <c r="G25" s="4"/>
      <c r="H25" s="4"/>
      <c r="I25" s="4"/>
      <c r="J25" s="4"/>
      <c r="K25" s="4"/>
      <c r="L25" s="4"/>
      <c r="M25" s="4"/>
      <c r="N25" s="4"/>
    </row>
    <row r="26" spans="1:14" x14ac:dyDescent="0.25">
      <c r="A26" s="3">
        <v>17</v>
      </c>
      <c r="B26" s="4"/>
      <c r="C26" s="4"/>
      <c r="D26" s="4"/>
      <c r="E26" s="4"/>
      <c r="F26" s="4"/>
      <c r="G26" s="4"/>
      <c r="H26" s="4"/>
      <c r="I26" s="4"/>
      <c r="J26" s="4"/>
      <c r="K26" s="4"/>
      <c r="L26" s="4"/>
      <c r="M26" s="4"/>
      <c r="N26" s="4"/>
    </row>
    <row r="27" spans="1:14" ht="27" customHeight="1" x14ac:dyDescent="0.25">
      <c r="A27" s="15" t="s">
        <v>557</v>
      </c>
    </row>
    <row r="28" spans="1:14" s="16" customFormat="1" ht="36" customHeight="1" x14ac:dyDescent="0.25">
      <c r="A28" s="694" t="s">
        <v>558</v>
      </c>
      <c r="B28" s="694"/>
      <c r="C28" s="694"/>
      <c r="D28" s="694"/>
      <c r="E28" s="694"/>
      <c r="F28" s="694"/>
      <c r="G28" s="694"/>
      <c r="H28" s="694"/>
      <c r="I28" s="694"/>
      <c r="J28" s="694"/>
      <c r="K28" s="694"/>
      <c r="L28" s="694"/>
      <c r="M28" s="694"/>
      <c r="N28" s="694"/>
    </row>
    <row r="29" spans="1:14" s="16" customFormat="1" ht="36" customHeight="1" x14ac:dyDescent="0.25">
      <c r="A29" s="694" t="s">
        <v>556</v>
      </c>
      <c r="B29" s="694"/>
      <c r="C29" s="694"/>
      <c r="D29" s="694"/>
      <c r="E29" s="694"/>
      <c r="F29" s="694"/>
      <c r="G29" s="694"/>
      <c r="H29" s="694"/>
      <c r="I29" s="694"/>
      <c r="J29" s="694"/>
      <c r="K29" s="694"/>
      <c r="L29" s="694"/>
      <c r="M29" s="694"/>
      <c r="N29" s="694"/>
    </row>
  </sheetData>
  <mergeCells count="17">
    <mergeCell ref="A1:N1"/>
    <mergeCell ref="A2:N2"/>
    <mergeCell ref="A3:N3"/>
    <mergeCell ref="L4:N4"/>
    <mergeCell ref="L6:N6"/>
    <mergeCell ref="A5:A7"/>
    <mergeCell ref="B5:B7"/>
    <mergeCell ref="C5:F5"/>
    <mergeCell ref="G5:J5"/>
    <mergeCell ref="K5:N5"/>
    <mergeCell ref="A29:N29"/>
    <mergeCell ref="C6:C7"/>
    <mergeCell ref="D6:F6"/>
    <mergeCell ref="G6:G7"/>
    <mergeCell ref="H6:J6"/>
    <mergeCell ref="K6:K7"/>
    <mergeCell ref="A28:N28"/>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sheetPr>
  <dimension ref="A1:O34"/>
  <sheetViews>
    <sheetView topLeftCell="C1" workbookViewId="0">
      <selection activeCell="J18" sqref="J18"/>
    </sheetView>
  </sheetViews>
  <sheetFormatPr defaultColWidth="9.140625" defaultRowHeight="14.25" customHeight="1" x14ac:dyDescent="0.25"/>
  <cols>
    <col min="1" max="1" width="6.140625" style="1" customWidth="1"/>
    <col min="2" max="2" width="24.85546875" style="1" customWidth="1"/>
    <col min="3" max="16384" width="9.140625" style="1"/>
  </cols>
  <sheetData>
    <row r="1" spans="1:15" ht="14.25" customHeight="1" x14ac:dyDescent="0.25">
      <c r="A1" s="691" t="s">
        <v>559</v>
      </c>
      <c r="B1" s="691"/>
      <c r="C1" s="691"/>
      <c r="D1" s="691"/>
      <c r="E1" s="691"/>
      <c r="F1" s="691"/>
      <c r="G1" s="691"/>
      <c r="H1" s="691"/>
      <c r="I1" s="691"/>
      <c r="J1" s="691"/>
      <c r="K1" s="691"/>
      <c r="L1" s="691"/>
      <c r="M1" s="691"/>
      <c r="N1" s="691"/>
      <c r="O1" s="691"/>
    </row>
    <row r="2" spans="1:15" ht="34.5" customHeight="1" x14ac:dyDescent="0.25">
      <c r="A2" s="686" t="s">
        <v>560</v>
      </c>
      <c r="B2" s="686"/>
      <c r="C2" s="686"/>
      <c r="D2" s="686"/>
      <c r="E2" s="686"/>
      <c r="F2" s="686"/>
      <c r="G2" s="686"/>
      <c r="H2" s="686"/>
      <c r="I2" s="686"/>
      <c r="J2" s="686"/>
      <c r="K2" s="686"/>
      <c r="L2" s="686"/>
      <c r="M2" s="686"/>
      <c r="N2" s="686"/>
      <c r="O2" s="686"/>
    </row>
    <row r="3" spans="1:15" ht="18.75" customHeight="1" x14ac:dyDescent="0.25">
      <c r="A3" s="692" t="s">
        <v>530</v>
      </c>
      <c r="B3" s="692"/>
      <c r="C3" s="692"/>
      <c r="D3" s="692"/>
      <c r="E3" s="692"/>
      <c r="F3" s="692"/>
      <c r="G3" s="692"/>
      <c r="H3" s="692"/>
      <c r="I3" s="692"/>
      <c r="J3" s="692"/>
      <c r="K3" s="692"/>
      <c r="L3" s="692"/>
      <c r="M3" s="692"/>
      <c r="N3" s="692"/>
      <c r="O3" s="692"/>
    </row>
    <row r="4" spans="1:15" ht="14.25" customHeight="1" x14ac:dyDescent="0.25">
      <c r="M4" s="693" t="s">
        <v>56</v>
      </c>
      <c r="N4" s="693"/>
      <c r="O4" s="693"/>
    </row>
    <row r="5" spans="1:15" ht="14.25" customHeight="1" x14ac:dyDescent="0.25">
      <c r="A5" s="690" t="s">
        <v>3</v>
      </c>
      <c r="B5" s="690" t="s">
        <v>541</v>
      </c>
      <c r="C5" s="690" t="s">
        <v>561</v>
      </c>
      <c r="D5" s="690" t="s">
        <v>573</v>
      </c>
      <c r="E5" s="690" t="s">
        <v>543</v>
      </c>
      <c r="F5" s="690"/>
      <c r="G5" s="690"/>
      <c r="H5" s="690" t="s">
        <v>574</v>
      </c>
      <c r="I5" s="690" t="s">
        <v>575</v>
      </c>
      <c r="J5" s="690" t="s">
        <v>543</v>
      </c>
      <c r="K5" s="690"/>
      <c r="L5" s="690"/>
      <c r="M5" s="690"/>
      <c r="N5" s="690"/>
      <c r="O5" s="690"/>
    </row>
    <row r="6" spans="1:15" ht="127.5" customHeight="1" x14ac:dyDescent="0.25">
      <c r="A6" s="690"/>
      <c r="B6" s="690"/>
      <c r="C6" s="690"/>
      <c r="D6" s="690"/>
      <c r="E6" s="2" t="s">
        <v>562</v>
      </c>
      <c r="F6" s="2" t="s">
        <v>563</v>
      </c>
      <c r="G6" s="2" t="s">
        <v>150</v>
      </c>
      <c r="H6" s="690"/>
      <c r="I6" s="690">
        <v>-3</v>
      </c>
      <c r="J6" s="2" t="s">
        <v>564</v>
      </c>
      <c r="K6" s="2" t="s">
        <v>565</v>
      </c>
      <c r="L6" s="2" t="s">
        <v>566</v>
      </c>
      <c r="M6" s="2" t="s">
        <v>567</v>
      </c>
      <c r="N6" s="2" t="s">
        <v>568</v>
      </c>
      <c r="O6" s="2" t="s">
        <v>569</v>
      </c>
    </row>
    <row r="7" spans="1:15" ht="14.25" customHeight="1" x14ac:dyDescent="0.25">
      <c r="A7" s="2" t="s">
        <v>15</v>
      </c>
      <c r="B7" s="2" t="s">
        <v>16</v>
      </c>
      <c r="C7" s="2">
        <v>1</v>
      </c>
      <c r="D7" s="2">
        <v>2</v>
      </c>
      <c r="E7" s="2">
        <v>3</v>
      </c>
      <c r="F7" s="2">
        <v>4</v>
      </c>
      <c r="G7" s="2">
        <v>5</v>
      </c>
      <c r="H7" s="2">
        <v>6</v>
      </c>
      <c r="I7" s="2">
        <v>7</v>
      </c>
      <c r="J7" s="2">
        <v>8</v>
      </c>
      <c r="K7" s="2">
        <v>9</v>
      </c>
      <c r="L7" s="2">
        <v>10</v>
      </c>
      <c r="M7" s="2">
        <v>11</v>
      </c>
      <c r="N7" s="2">
        <v>12</v>
      </c>
      <c r="O7" s="2">
        <v>13</v>
      </c>
    </row>
    <row r="8" spans="1:15" ht="14.25" customHeight="1" x14ac:dyDescent="0.25">
      <c r="A8" s="3"/>
      <c r="B8" s="14" t="s">
        <v>552</v>
      </c>
      <c r="C8" s="4"/>
      <c r="D8" s="4"/>
      <c r="E8" s="4"/>
      <c r="F8" s="4"/>
      <c r="G8" s="4"/>
      <c r="H8" s="4"/>
      <c r="I8" s="4"/>
      <c r="J8" s="4"/>
      <c r="K8" s="4"/>
      <c r="L8" s="4"/>
      <c r="M8" s="4"/>
      <c r="N8" s="4"/>
      <c r="O8" s="4"/>
    </row>
    <row r="9" spans="1:15" ht="14.25" customHeight="1" x14ac:dyDescent="0.25">
      <c r="A9" s="3">
        <v>1</v>
      </c>
      <c r="B9" s="4" t="s">
        <v>169</v>
      </c>
      <c r="C9" s="4"/>
      <c r="D9" s="4"/>
      <c r="E9" s="4"/>
      <c r="F9" s="4"/>
      <c r="G9" s="4"/>
      <c r="H9" s="4"/>
      <c r="I9" s="4"/>
      <c r="J9" s="4"/>
      <c r="K9" s="4"/>
      <c r="L9" s="4"/>
      <c r="M9" s="4"/>
      <c r="N9" s="4"/>
      <c r="O9" s="4"/>
    </row>
    <row r="10" spans="1:15" ht="14.25" customHeight="1" x14ac:dyDescent="0.25">
      <c r="A10" s="3">
        <v>2</v>
      </c>
      <c r="B10" s="4" t="s">
        <v>170</v>
      </c>
      <c r="C10" s="4"/>
      <c r="D10" s="4"/>
      <c r="E10" s="4"/>
      <c r="F10" s="4"/>
      <c r="G10" s="4"/>
      <c r="H10" s="4"/>
      <c r="I10" s="4"/>
      <c r="J10" s="4"/>
      <c r="K10" s="4"/>
      <c r="L10" s="4"/>
      <c r="M10" s="4"/>
      <c r="N10" s="4"/>
      <c r="O10" s="4"/>
    </row>
    <row r="11" spans="1:15" ht="14.25" customHeight="1" x14ac:dyDescent="0.25">
      <c r="A11" s="3">
        <v>3</v>
      </c>
      <c r="B11" s="4" t="s">
        <v>171</v>
      </c>
      <c r="C11" s="4"/>
      <c r="D11" s="4"/>
      <c r="E11" s="4"/>
      <c r="F11" s="4"/>
      <c r="G11" s="4"/>
      <c r="H11" s="4"/>
      <c r="I11" s="4"/>
      <c r="J11" s="4"/>
      <c r="K11" s="4"/>
      <c r="L11" s="4"/>
      <c r="M11" s="4"/>
      <c r="N11" s="4"/>
      <c r="O11" s="4"/>
    </row>
    <row r="12" spans="1:15" ht="14.25" customHeight="1" x14ac:dyDescent="0.25">
      <c r="A12" s="3">
        <v>4</v>
      </c>
      <c r="B12" s="4" t="s">
        <v>553</v>
      </c>
      <c r="C12" s="4"/>
      <c r="D12" s="4"/>
      <c r="E12" s="4"/>
      <c r="F12" s="4"/>
      <c r="G12" s="4"/>
      <c r="H12" s="4"/>
      <c r="I12" s="4"/>
      <c r="J12" s="4"/>
      <c r="K12" s="4"/>
      <c r="L12" s="4"/>
      <c r="M12" s="4"/>
      <c r="N12" s="4"/>
      <c r="O12" s="4"/>
    </row>
    <row r="13" spans="1:15" ht="14.25" customHeight="1" x14ac:dyDescent="0.25">
      <c r="A13" s="3">
        <v>5</v>
      </c>
      <c r="B13" s="4" t="s">
        <v>554</v>
      </c>
      <c r="C13" s="4"/>
      <c r="D13" s="4"/>
      <c r="E13" s="4"/>
      <c r="F13" s="4"/>
      <c r="G13" s="4"/>
      <c r="H13" s="4"/>
      <c r="I13" s="4"/>
      <c r="J13" s="4"/>
      <c r="K13" s="4"/>
      <c r="L13" s="4"/>
      <c r="M13" s="4"/>
      <c r="N13" s="4"/>
      <c r="O13" s="4"/>
    </row>
    <row r="14" spans="1:15" ht="14.25" customHeight="1" x14ac:dyDescent="0.25">
      <c r="A14" s="3">
        <v>6</v>
      </c>
      <c r="B14" s="4" t="s">
        <v>555</v>
      </c>
      <c r="C14" s="4"/>
      <c r="D14" s="4"/>
      <c r="E14" s="4"/>
      <c r="F14" s="4"/>
      <c r="G14" s="4"/>
      <c r="H14" s="4"/>
      <c r="I14" s="4"/>
      <c r="J14" s="4"/>
      <c r="K14" s="4"/>
      <c r="L14" s="4"/>
      <c r="M14" s="4"/>
      <c r="N14" s="4"/>
      <c r="O14" s="4"/>
    </row>
    <row r="15" spans="1:15" ht="14.25" customHeight="1" x14ac:dyDescent="0.25">
      <c r="A15" s="3">
        <v>7</v>
      </c>
      <c r="B15" s="4" t="s">
        <v>175</v>
      </c>
      <c r="C15" s="4"/>
      <c r="D15" s="4"/>
      <c r="E15" s="4"/>
      <c r="F15" s="4"/>
      <c r="G15" s="4"/>
      <c r="H15" s="4"/>
      <c r="I15" s="4"/>
      <c r="J15" s="4"/>
      <c r="K15" s="4"/>
      <c r="L15" s="4"/>
      <c r="M15" s="4"/>
      <c r="N15" s="4"/>
      <c r="O15" s="4"/>
    </row>
    <row r="16" spans="1:15" ht="14.25" customHeight="1" x14ac:dyDescent="0.25">
      <c r="A16" s="3">
        <v>8</v>
      </c>
      <c r="B16" s="4" t="s">
        <v>176</v>
      </c>
      <c r="C16" s="4"/>
      <c r="D16" s="4"/>
      <c r="E16" s="4"/>
      <c r="F16" s="4"/>
      <c r="G16" s="4"/>
      <c r="H16" s="4"/>
      <c r="I16" s="4"/>
      <c r="J16" s="4"/>
      <c r="K16" s="4"/>
      <c r="L16" s="4"/>
      <c r="M16" s="4"/>
      <c r="N16" s="4"/>
      <c r="O16" s="4"/>
    </row>
    <row r="17" spans="1:15" ht="14.25" customHeight="1" x14ac:dyDescent="0.25">
      <c r="A17" s="3">
        <v>9</v>
      </c>
      <c r="B17" s="4" t="s">
        <v>205</v>
      </c>
      <c r="C17" s="4"/>
      <c r="D17" s="4"/>
      <c r="E17" s="4"/>
      <c r="F17" s="4"/>
      <c r="G17" s="4"/>
      <c r="H17" s="4"/>
      <c r="I17" s="4"/>
      <c r="J17" s="4"/>
      <c r="K17" s="4"/>
      <c r="L17" s="4"/>
      <c r="M17" s="4"/>
      <c r="N17" s="4"/>
      <c r="O17" s="4"/>
    </row>
    <row r="18" spans="1:15" ht="14.25" customHeight="1" x14ac:dyDescent="0.25">
      <c r="A18" s="3">
        <v>10</v>
      </c>
      <c r="B18" s="4"/>
      <c r="C18" s="4"/>
      <c r="D18" s="4"/>
      <c r="E18" s="4"/>
      <c r="F18" s="4"/>
      <c r="G18" s="4"/>
      <c r="H18" s="4"/>
      <c r="I18" s="4"/>
      <c r="J18" s="4"/>
      <c r="K18" s="4"/>
      <c r="L18" s="4"/>
      <c r="M18" s="4"/>
      <c r="N18" s="4"/>
      <c r="O18" s="4"/>
    </row>
    <row r="19" spans="1:15" ht="14.25" customHeight="1" x14ac:dyDescent="0.25">
      <c r="A19" s="3">
        <v>11</v>
      </c>
      <c r="B19" s="4"/>
      <c r="C19" s="4"/>
      <c r="D19" s="4"/>
      <c r="E19" s="4"/>
      <c r="F19" s="4"/>
      <c r="G19" s="4"/>
      <c r="H19" s="4"/>
      <c r="I19" s="4"/>
      <c r="J19" s="4"/>
      <c r="K19" s="4"/>
      <c r="L19" s="4"/>
      <c r="M19" s="4"/>
      <c r="N19" s="4"/>
      <c r="O19" s="4"/>
    </row>
    <row r="20" spans="1:15" ht="14.25" customHeight="1" x14ac:dyDescent="0.25">
      <c r="A20" s="3">
        <v>12</v>
      </c>
      <c r="B20" s="4"/>
      <c r="C20" s="4"/>
      <c r="D20" s="4"/>
      <c r="E20" s="4"/>
      <c r="F20" s="4"/>
      <c r="G20" s="4"/>
      <c r="H20" s="4"/>
      <c r="I20" s="4"/>
      <c r="J20" s="4"/>
      <c r="K20" s="4"/>
      <c r="L20" s="4"/>
      <c r="M20" s="4"/>
      <c r="N20" s="4"/>
      <c r="O20" s="4"/>
    </row>
    <row r="21" spans="1:15" ht="14.25" customHeight="1" x14ac:dyDescent="0.25">
      <c r="A21" s="3">
        <v>13</v>
      </c>
      <c r="B21" s="4"/>
      <c r="C21" s="4"/>
      <c r="D21" s="4"/>
      <c r="E21" s="4"/>
      <c r="F21" s="4"/>
      <c r="G21" s="4"/>
      <c r="H21" s="4"/>
      <c r="I21" s="4"/>
      <c r="J21" s="4"/>
      <c r="K21" s="4"/>
      <c r="L21" s="4"/>
      <c r="M21" s="4"/>
      <c r="N21" s="4"/>
      <c r="O21" s="4"/>
    </row>
    <row r="22" spans="1:15" ht="14.25" customHeight="1" x14ac:dyDescent="0.25">
      <c r="A22" s="3">
        <v>14</v>
      </c>
      <c r="B22" s="4"/>
      <c r="C22" s="4"/>
      <c r="D22" s="4"/>
      <c r="E22" s="4"/>
      <c r="F22" s="4"/>
      <c r="G22" s="4"/>
      <c r="H22" s="4"/>
      <c r="I22" s="4"/>
      <c r="J22" s="4"/>
      <c r="K22" s="4"/>
      <c r="L22" s="4"/>
      <c r="M22" s="4"/>
      <c r="N22" s="4"/>
      <c r="O22" s="4"/>
    </row>
    <row r="23" spans="1:15" ht="14.25" customHeight="1" x14ac:dyDescent="0.25">
      <c r="A23" s="3">
        <v>15</v>
      </c>
      <c r="B23" s="4"/>
      <c r="C23" s="4"/>
      <c r="D23" s="4"/>
      <c r="E23" s="4"/>
      <c r="F23" s="4"/>
      <c r="G23" s="4"/>
      <c r="H23" s="4"/>
      <c r="I23" s="4"/>
      <c r="J23" s="4"/>
      <c r="K23" s="4"/>
      <c r="L23" s="4"/>
      <c r="M23" s="4"/>
      <c r="N23" s="4"/>
      <c r="O23" s="4"/>
    </row>
    <row r="24" spans="1:15" ht="14.25" customHeight="1" x14ac:dyDescent="0.25">
      <c r="A24" s="3">
        <v>16</v>
      </c>
      <c r="B24" s="4"/>
      <c r="C24" s="4"/>
      <c r="D24" s="4"/>
      <c r="E24" s="4"/>
      <c r="F24" s="4"/>
      <c r="G24" s="4"/>
      <c r="H24" s="4"/>
      <c r="I24" s="4"/>
      <c r="J24" s="4"/>
      <c r="K24" s="4"/>
      <c r="L24" s="4"/>
      <c r="M24" s="4"/>
      <c r="N24" s="4"/>
      <c r="O24" s="4"/>
    </row>
    <row r="25" spans="1:15" ht="14.25" customHeight="1" x14ac:dyDescent="0.25">
      <c r="A25" s="3">
        <v>17</v>
      </c>
      <c r="B25" s="4"/>
      <c r="C25" s="4"/>
      <c r="D25" s="4"/>
      <c r="E25" s="4"/>
      <c r="F25" s="4"/>
      <c r="G25" s="4"/>
      <c r="H25" s="4"/>
      <c r="I25" s="4"/>
      <c r="J25" s="4"/>
      <c r="K25" s="4"/>
      <c r="L25" s="4"/>
      <c r="M25" s="4"/>
      <c r="N25" s="4"/>
      <c r="O25" s="4"/>
    </row>
    <row r="26" spans="1:15" ht="14.25" customHeight="1" x14ac:dyDescent="0.25">
      <c r="A26" s="3">
        <v>18</v>
      </c>
      <c r="B26" s="4"/>
      <c r="C26" s="4"/>
      <c r="D26" s="4"/>
      <c r="E26" s="4"/>
      <c r="F26" s="4"/>
      <c r="G26" s="4"/>
      <c r="H26" s="4"/>
      <c r="I26" s="4"/>
      <c r="J26" s="4"/>
      <c r="K26" s="4"/>
      <c r="L26" s="4"/>
      <c r="M26" s="4"/>
      <c r="N26" s="4"/>
      <c r="O26" s="4"/>
    </row>
    <row r="27" spans="1:15" ht="14.25" customHeight="1" x14ac:dyDescent="0.25">
      <c r="A27" s="3">
        <v>19</v>
      </c>
      <c r="B27" s="4"/>
      <c r="C27" s="4"/>
      <c r="D27" s="4"/>
      <c r="E27" s="4"/>
      <c r="F27" s="4"/>
      <c r="G27" s="4"/>
      <c r="H27" s="4"/>
      <c r="I27" s="4"/>
      <c r="J27" s="4"/>
      <c r="K27" s="4"/>
      <c r="L27" s="4"/>
      <c r="M27" s="4"/>
      <c r="N27" s="4"/>
      <c r="O27" s="4"/>
    </row>
    <row r="28" spans="1:15" ht="14.25" customHeight="1" x14ac:dyDescent="0.25">
      <c r="A28" s="3">
        <v>20</v>
      </c>
      <c r="B28" s="4"/>
      <c r="C28" s="4"/>
      <c r="D28" s="4"/>
      <c r="E28" s="4"/>
      <c r="F28" s="4"/>
      <c r="G28" s="4"/>
      <c r="H28" s="4"/>
      <c r="I28" s="4"/>
      <c r="J28" s="4"/>
      <c r="K28" s="4"/>
      <c r="L28" s="4"/>
      <c r="M28" s="4"/>
      <c r="N28" s="4"/>
      <c r="O28" s="4"/>
    </row>
    <row r="29" spans="1:15" ht="14.25" customHeight="1" x14ac:dyDescent="0.25">
      <c r="A29" s="3">
        <v>21</v>
      </c>
      <c r="B29" s="4"/>
      <c r="C29" s="4"/>
      <c r="D29" s="4"/>
      <c r="E29" s="4"/>
      <c r="F29" s="4"/>
      <c r="G29" s="4"/>
      <c r="H29" s="4"/>
      <c r="I29" s="4"/>
      <c r="J29" s="4"/>
      <c r="K29" s="4"/>
      <c r="L29" s="4"/>
      <c r="M29" s="4"/>
      <c r="N29" s="4"/>
      <c r="O29" s="4"/>
    </row>
    <row r="30" spans="1:15" ht="14.25" customHeight="1" x14ac:dyDescent="0.25">
      <c r="A30" s="3">
        <v>22</v>
      </c>
      <c r="B30" s="4"/>
      <c r="C30" s="4"/>
      <c r="D30" s="4"/>
      <c r="E30" s="4"/>
      <c r="F30" s="4"/>
      <c r="G30" s="4"/>
      <c r="H30" s="4"/>
      <c r="I30" s="4"/>
      <c r="J30" s="4"/>
      <c r="K30" s="4"/>
      <c r="L30" s="4"/>
      <c r="M30" s="4"/>
      <c r="N30" s="4"/>
      <c r="O30" s="4"/>
    </row>
    <row r="31" spans="1:15" ht="14.25" customHeight="1" x14ac:dyDescent="0.25">
      <c r="A31" s="3">
        <v>23</v>
      </c>
      <c r="B31" s="4"/>
      <c r="C31" s="4"/>
      <c r="D31" s="4"/>
      <c r="E31" s="4"/>
      <c r="F31" s="4"/>
      <c r="G31" s="4"/>
      <c r="H31" s="4"/>
      <c r="I31" s="4"/>
      <c r="J31" s="4"/>
      <c r="K31" s="4"/>
      <c r="L31" s="4"/>
      <c r="M31" s="4"/>
      <c r="N31" s="4"/>
      <c r="O31" s="4"/>
    </row>
    <row r="32" spans="1:15" ht="14.25" customHeight="1" x14ac:dyDescent="0.25">
      <c r="A32" s="15" t="s">
        <v>572</v>
      </c>
    </row>
    <row r="33" spans="1:1" ht="14.25" customHeight="1" x14ac:dyDescent="0.25">
      <c r="A33" s="6" t="s">
        <v>570</v>
      </c>
    </row>
    <row r="34" spans="1:1" ht="14.25" customHeight="1" x14ac:dyDescent="0.25">
      <c r="A34" s="6" t="s">
        <v>571</v>
      </c>
    </row>
  </sheetData>
  <mergeCells count="12">
    <mergeCell ref="E5:G5"/>
    <mergeCell ref="J5:O5"/>
    <mergeCell ref="A1:O1"/>
    <mergeCell ref="A2:O2"/>
    <mergeCell ref="A3:O3"/>
    <mergeCell ref="M4:O4"/>
    <mergeCell ref="B5:B6"/>
    <mergeCell ref="D5:D6"/>
    <mergeCell ref="H5:H6"/>
    <mergeCell ref="I5:I6"/>
    <mergeCell ref="A5:A6"/>
    <mergeCell ref="C5:C6"/>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0000"/>
  </sheetPr>
  <dimension ref="A1:K34"/>
  <sheetViews>
    <sheetView workbookViewId="0"/>
  </sheetViews>
  <sheetFormatPr defaultRowHeight="15" x14ac:dyDescent="0.25"/>
  <cols>
    <col min="1" max="1" width="5.28515625" customWidth="1"/>
    <col min="2" max="2" width="36.85546875" customWidth="1"/>
  </cols>
  <sheetData>
    <row r="1" spans="1:11" ht="15.75" x14ac:dyDescent="0.25">
      <c r="J1" s="711" t="s">
        <v>576</v>
      </c>
      <c r="K1" s="711"/>
    </row>
    <row r="2" spans="1:11" ht="42" customHeight="1" x14ac:dyDescent="0.25">
      <c r="A2" s="712" t="s">
        <v>577</v>
      </c>
      <c r="B2" s="712"/>
      <c r="C2" s="712"/>
      <c r="D2" s="712"/>
      <c r="E2" s="712"/>
      <c r="F2" s="712"/>
      <c r="G2" s="712"/>
      <c r="H2" s="712"/>
      <c r="I2" s="712"/>
      <c r="J2" s="712"/>
      <c r="K2" s="712"/>
    </row>
    <row r="3" spans="1:11" ht="15.75" x14ac:dyDescent="0.25">
      <c r="A3" s="711" t="s">
        <v>530</v>
      </c>
      <c r="B3" s="711"/>
      <c r="C3" s="711"/>
      <c r="D3" s="711"/>
      <c r="E3" s="711"/>
      <c r="F3" s="711"/>
      <c r="G3" s="711"/>
      <c r="H3" s="711"/>
      <c r="I3" s="711"/>
      <c r="J3" s="711"/>
      <c r="K3" s="711"/>
    </row>
    <row r="4" spans="1:11" ht="15.75" x14ac:dyDescent="0.25">
      <c r="K4" s="26" t="s">
        <v>56</v>
      </c>
    </row>
    <row r="5" spans="1:11" ht="22.5" customHeight="1" x14ac:dyDescent="0.25">
      <c r="A5" s="714" t="s">
        <v>3</v>
      </c>
      <c r="B5" s="714" t="s">
        <v>356</v>
      </c>
      <c r="C5" s="714" t="s">
        <v>357</v>
      </c>
      <c r="D5" s="714" t="s">
        <v>543</v>
      </c>
      <c r="E5" s="714"/>
      <c r="F5" s="714" t="s">
        <v>358</v>
      </c>
      <c r="G5" s="714" t="s">
        <v>543</v>
      </c>
      <c r="H5" s="714"/>
      <c r="I5" s="714" t="s">
        <v>376</v>
      </c>
      <c r="J5" s="714"/>
      <c r="K5" s="714"/>
    </row>
    <row r="6" spans="1:11" ht="74.25" customHeight="1" x14ac:dyDescent="0.25">
      <c r="A6" s="714"/>
      <c r="B6" s="714"/>
      <c r="C6" s="714"/>
      <c r="D6" s="28" t="s">
        <v>131</v>
      </c>
      <c r="E6" s="28" t="s">
        <v>132</v>
      </c>
      <c r="F6" s="714"/>
      <c r="G6" s="28" t="s">
        <v>131</v>
      </c>
      <c r="H6" s="28" t="s">
        <v>132</v>
      </c>
      <c r="I6" s="28" t="s">
        <v>578</v>
      </c>
      <c r="J6" s="28" t="s">
        <v>131</v>
      </c>
      <c r="K6" s="28" t="s">
        <v>132</v>
      </c>
    </row>
    <row r="7" spans="1:11" ht="15.75" x14ac:dyDescent="0.25">
      <c r="A7" s="28" t="s">
        <v>15</v>
      </c>
      <c r="B7" s="28" t="s">
        <v>16</v>
      </c>
      <c r="C7" s="28" t="s">
        <v>579</v>
      </c>
      <c r="D7" s="28">
        <v>2</v>
      </c>
      <c r="E7" s="28">
        <v>3</v>
      </c>
      <c r="F7" s="28" t="s">
        <v>580</v>
      </c>
      <c r="G7" s="28">
        <v>5</v>
      </c>
      <c r="H7" s="28">
        <v>6</v>
      </c>
      <c r="I7" s="28" t="s">
        <v>581</v>
      </c>
      <c r="J7" s="28" t="s">
        <v>582</v>
      </c>
      <c r="K7" s="28" t="s">
        <v>583</v>
      </c>
    </row>
    <row r="8" spans="1:11" ht="15.75" x14ac:dyDescent="0.25">
      <c r="A8" s="29"/>
      <c r="B8" s="30" t="s">
        <v>90</v>
      </c>
      <c r="C8" s="28"/>
      <c r="D8" s="28"/>
      <c r="E8" s="28"/>
      <c r="F8" s="28"/>
      <c r="G8" s="28"/>
      <c r="H8" s="28"/>
      <c r="I8" s="28"/>
      <c r="J8" s="28"/>
      <c r="K8" s="28"/>
    </row>
    <row r="9" spans="1:11" ht="15.75" x14ac:dyDescent="0.25">
      <c r="A9" s="29" t="s">
        <v>15</v>
      </c>
      <c r="B9" s="30" t="s">
        <v>423</v>
      </c>
      <c r="C9" s="28"/>
      <c r="D9" s="28"/>
      <c r="E9" s="28"/>
      <c r="F9" s="28"/>
      <c r="G9" s="28"/>
      <c r="H9" s="28"/>
      <c r="I9" s="28"/>
      <c r="J9" s="28"/>
      <c r="K9" s="28"/>
    </row>
    <row r="10" spans="1:11" ht="15.75" x14ac:dyDescent="0.25">
      <c r="A10" s="29" t="s">
        <v>83</v>
      </c>
      <c r="B10" s="30" t="s">
        <v>368</v>
      </c>
      <c r="C10" s="28"/>
      <c r="D10" s="28"/>
      <c r="E10" s="28"/>
      <c r="F10" s="28"/>
      <c r="G10" s="28"/>
      <c r="H10" s="28"/>
      <c r="I10" s="28"/>
      <c r="J10" s="28"/>
      <c r="K10" s="28"/>
    </row>
    <row r="11" spans="1:11" ht="15.75" x14ac:dyDescent="0.25">
      <c r="A11" s="28">
        <v>1</v>
      </c>
      <c r="B11" s="31" t="s">
        <v>424</v>
      </c>
      <c r="C11" s="28"/>
      <c r="D11" s="28"/>
      <c r="E11" s="28"/>
      <c r="F11" s="28"/>
      <c r="G11" s="28"/>
      <c r="H11" s="28"/>
      <c r="I11" s="28"/>
      <c r="J11" s="28"/>
      <c r="K11" s="28"/>
    </row>
    <row r="12" spans="1:11" ht="15.75" x14ac:dyDescent="0.25">
      <c r="A12" s="28"/>
      <c r="B12" s="32" t="s">
        <v>425</v>
      </c>
      <c r="C12" s="28"/>
      <c r="D12" s="28"/>
      <c r="E12" s="28"/>
      <c r="F12" s="28"/>
      <c r="G12" s="28"/>
      <c r="H12" s="28"/>
      <c r="I12" s="28"/>
      <c r="J12" s="28"/>
      <c r="K12" s="28"/>
    </row>
    <row r="13" spans="1:11" ht="15.75" x14ac:dyDescent="0.25">
      <c r="A13" s="28" t="s">
        <v>22</v>
      </c>
      <c r="B13" s="32" t="s">
        <v>426</v>
      </c>
      <c r="C13" s="28"/>
      <c r="D13" s="28"/>
      <c r="E13" s="28"/>
      <c r="F13" s="28"/>
      <c r="G13" s="28"/>
      <c r="H13" s="28"/>
      <c r="I13" s="28"/>
      <c r="J13" s="28"/>
      <c r="K13" s="28"/>
    </row>
    <row r="14" spans="1:11" ht="15.75" x14ac:dyDescent="0.25">
      <c r="A14" s="28" t="s">
        <v>22</v>
      </c>
      <c r="B14" s="32" t="s">
        <v>427</v>
      </c>
      <c r="C14" s="28"/>
      <c r="D14" s="28"/>
      <c r="E14" s="28"/>
      <c r="F14" s="28"/>
      <c r="G14" s="28"/>
      <c r="H14" s="28"/>
      <c r="I14" s="28"/>
      <c r="J14" s="28"/>
      <c r="K14" s="28"/>
    </row>
    <row r="15" spans="1:11" ht="15.75" x14ac:dyDescent="0.25">
      <c r="A15" s="28"/>
      <c r="B15" s="32" t="s">
        <v>428</v>
      </c>
      <c r="C15" s="28"/>
      <c r="D15" s="28"/>
      <c r="E15" s="28"/>
      <c r="F15" s="28"/>
      <c r="G15" s="28"/>
      <c r="H15" s="28"/>
      <c r="I15" s="28"/>
      <c r="J15" s="28"/>
      <c r="K15" s="28"/>
    </row>
    <row r="16" spans="1:11" ht="15.75" x14ac:dyDescent="0.25">
      <c r="A16" s="28" t="s">
        <v>22</v>
      </c>
      <c r="B16" s="31" t="s">
        <v>429</v>
      </c>
      <c r="C16" s="28"/>
      <c r="D16" s="28"/>
      <c r="E16" s="28"/>
      <c r="F16" s="28"/>
      <c r="G16" s="28"/>
      <c r="H16" s="28"/>
      <c r="I16" s="28"/>
      <c r="J16" s="28"/>
      <c r="K16" s="28"/>
    </row>
    <row r="17" spans="1:11" ht="15.75" x14ac:dyDescent="0.25">
      <c r="A17" s="28" t="s">
        <v>22</v>
      </c>
      <c r="B17" s="31" t="s">
        <v>584</v>
      </c>
      <c r="C17" s="28"/>
      <c r="D17" s="28"/>
      <c r="E17" s="28"/>
      <c r="F17" s="28"/>
      <c r="G17" s="28"/>
      <c r="H17" s="28"/>
      <c r="I17" s="28"/>
      <c r="J17" s="28"/>
      <c r="K17" s="28"/>
    </row>
    <row r="18" spans="1:11" ht="78.75" x14ac:dyDescent="0.25">
      <c r="A18" s="28">
        <v>2</v>
      </c>
      <c r="B18" s="31" t="s">
        <v>431</v>
      </c>
      <c r="C18" s="28"/>
      <c r="D18" s="28"/>
      <c r="E18" s="28"/>
      <c r="F18" s="28"/>
      <c r="G18" s="28"/>
      <c r="H18" s="28"/>
      <c r="I18" s="28"/>
      <c r="J18" s="28"/>
      <c r="K18" s="28"/>
    </row>
    <row r="19" spans="1:11" ht="15.75" x14ac:dyDescent="0.25">
      <c r="A19" s="28">
        <v>3</v>
      </c>
      <c r="B19" s="31" t="s">
        <v>432</v>
      </c>
      <c r="C19" s="28"/>
      <c r="D19" s="28"/>
      <c r="E19" s="28"/>
      <c r="F19" s="28"/>
      <c r="G19" s="28"/>
      <c r="H19" s="28"/>
      <c r="I19" s="28"/>
      <c r="J19" s="28"/>
      <c r="K19" s="28"/>
    </row>
    <row r="20" spans="1:11" ht="15.75" x14ac:dyDescent="0.25">
      <c r="A20" s="29" t="s">
        <v>70</v>
      </c>
      <c r="B20" s="30" t="s">
        <v>96</v>
      </c>
      <c r="C20" s="28"/>
      <c r="D20" s="28"/>
      <c r="E20" s="28"/>
      <c r="F20" s="28"/>
      <c r="G20" s="28"/>
      <c r="H20" s="28"/>
      <c r="I20" s="28"/>
      <c r="J20" s="28"/>
      <c r="K20" s="28"/>
    </row>
    <row r="21" spans="1:11" ht="15.75" x14ac:dyDescent="0.25">
      <c r="A21" s="28"/>
      <c r="B21" s="32" t="s">
        <v>134</v>
      </c>
      <c r="C21" s="28"/>
      <c r="D21" s="28"/>
      <c r="E21" s="28"/>
      <c r="F21" s="28"/>
      <c r="G21" s="28"/>
      <c r="H21" s="28"/>
      <c r="I21" s="28"/>
      <c r="J21" s="28"/>
      <c r="K21" s="28"/>
    </row>
    <row r="22" spans="1:11" ht="15.75" x14ac:dyDescent="0.25">
      <c r="A22" s="28">
        <v>1</v>
      </c>
      <c r="B22" s="32" t="s">
        <v>426</v>
      </c>
      <c r="C22" s="28"/>
      <c r="D22" s="28"/>
      <c r="E22" s="28"/>
      <c r="F22" s="28"/>
      <c r="G22" s="28"/>
      <c r="H22" s="28"/>
      <c r="I22" s="28"/>
      <c r="J22" s="28"/>
      <c r="K22" s="28"/>
    </row>
    <row r="23" spans="1:11" ht="15.75" x14ac:dyDescent="0.25">
      <c r="A23" s="28">
        <v>2</v>
      </c>
      <c r="B23" s="32" t="s">
        <v>427</v>
      </c>
      <c r="C23" s="28"/>
      <c r="D23" s="28"/>
      <c r="E23" s="28"/>
      <c r="F23" s="28"/>
      <c r="G23" s="28"/>
      <c r="H23" s="28"/>
      <c r="I23" s="28"/>
      <c r="J23" s="28"/>
      <c r="K23" s="28"/>
    </row>
    <row r="24" spans="1:11" ht="31.5" x14ac:dyDescent="0.25">
      <c r="A24" s="29" t="s">
        <v>73</v>
      </c>
      <c r="B24" s="30" t="s">
        <v>97</v>
      </c>
      <c r="C24" s="28"/>
      <c r="D24" s="28"/>
      <c r="E24" s="28"/>
      <c r="F24" s="28"/>
      <c r="G24" s="28"/>
      <c r="H24" s="28"/>
      <c r="I24" s="28"/>
      <c r="J24" s="28"/>
      <c r="K24" s="28"/>
    </row>
    <row r="25" spans="1:11" ht="15.75" x14ac:dyDescent="0.25">
      <c r="A25" s="29" t="s">
        <v>77</v>
      </c>
      <c r="B25" s="30" t="s">
        <v>246</v>
      </c>
      <c r="C25" s="28"/>
      <c r="D25" s="28"/>
      <c r="E25" s="28"/>
      <c r="F25" s="28"/>
      <c r="G25" s="28"/>
      <c r="H25" s="28"/>
      <c r="I25" s="28"/>
      <c r="J25" s="28"/>
      <c r="K25" s="28"/>
    </row>
    <row r="26" spans="1:11" ht="15.75" x14ac:dyDescent="0.25">
      <c r="A26" s="29" t="s">
        <v>113</v>
      </c>
      <c r="B26" s="30" t="s">
        <v>247</v>
      </c>
      <c r="C26" s="28"/>
      <c r="D26" s="28"/>
      <c r="E26" s="28"/>
      <c r="F26" s="28"/>
      <c r="G26" s="28"/>
      <c r="H26" s="28"/>
      <c r="I26" s="28"/>
      <c r="J26" s="28"/>
      <c r="K26" s="28"/>
    </row>
    <row r="27" spans="1:11" ht="15.75" x14ac:dyDescent="0.25">
      <c r="A27" s="29" t="s">
        <v>433</v>
      </c>
      <c r="B27" s="30" t="s">
        <v>98</v>
      </c>
      <c r="C27" s="28"/>
      <c r="D27" s="28"/>
      <c r="E27" s="28"/>
      <c r="F27" s="28"/>
      <c r="G27" s="28"/>
      <c r="H27" s="28"/>
      <c r="I27" s="28"/>
      <c r="J27" s="28"/>
      <c r="K27" s="28"/>
    </row>
    <row r="28" spans="1:11" ht="31.5" x14ac:dyDescent="0.25">
      <c r="A28" s="29" t="s">
        <v>16</v>
      </c>
      <c r="B28" s="30" t="s">
        <v>435</v>
      </c>
      <c r="C28" s="28"/>
      <c r="D28" s="28"/>
      <c r="E28" s="28"/>
      <c r="F28" s="28"/>
      <c r="G28" s="28"/>
      <c r="H28" s="28"/>
      <c r="I28" s="28"/>
      <c r="J28" s="28"/>
      <c r="K28" s="28"/>
    </row>
    <row r="29" spans="1:11" ht="31.5" x14ac:dyDescent="0.25">
      <c r="A29" s="29" t="s">
        <v>83</v>
      </c>
      <c r="B29" s="30" t="s">
        <v>249</v>
      </c>
      <c r="C29" s="28"/>
      <c r="D29" s="28"/>
      <c r="E29" s="28"/>
      <c r="F29" s="28"/>
      <c r="G29" s="28"/>
      <c r="H29" s="28"/>
      <c r="I29" s="28"/>
      <c r="J29" s="28"/>
      <c r="K29" s="28"/>
    </row>
    <row r="30" spans="1:11" ht="31.5" x14ac:dyDescent="0.25">
      <c r="A30" s="28"/>
      <c r="B30" s="31" t="s">
        <v>436</v>
      </c>
      <c r="C30" s="28"/>
      <c r="D30" s="28"/>
      <c r="E30" s="28"/>
      <c r="F30" s="28"/>
      <c r="G30" s="28"/>
      <c r="H30" s="28"/>
      <c r="I30" s="28"/>
      <c r="J30" s="28"/>
      <c r="K30" s="28"/>
    </row>
    <row r="31" spans="1:11" ht="31.5" x14ac:dyDescent="0.25">
      <c r="A31" s="29" t="s">
        <v>70</v>
      </c>
      <c r="B31" s="30" t="s">
        <v>250</v>
      </c>
      <c r="C31" s="28"/>
      <c r="D31" s="28"/>
      <c r="E31" s="28"/>
      <c r="F31" s="28"/>
      <c r="G31" s="28"/>
      <c r="H31" s="28"/>
      <c r="I31" s="28"/>
      <c r="J31" s="28"/>
      <c r="K31" s="28"/>
    </row>
    <row r="32" spans="1:11" ht="31.5" x14ac:dyDescent="0.25">
      <c r="A32" s="28"/>
      <c r="B32" s="31" t="s">
        <v>437</v>
      </c>
      <c r="C32" s="28"/>
      <c r="D32" s="28"/>
      <c r="E32" s="28"/>
      <c r="F32" s="28"/>
      <c r="G32" s="28"/>
      <c r="H32" s="28"/>
      <c r="I32" s="28"/>
      <c r="J32" s="28"/>
      <c r="K32" s="28"/>
    </row>
    <row r="33" spans="1:11" ht="31.5" x14ac:dyDescent="0.25">
      <c r="A33" s="29" t="s">
        <v>79</v>
      </c>
      <c r="B33" s="30" t="s">
        <v>493</v>
      </c>
      <c r="C33" s="28"/>
      <c r="D33" s="28"/>
      <c r="E33" s="28"/>
      <c r="F33" s="28"/>
      <c r="G33" s="28"/>
      <c r="H33" s="28"/>
      <c r="I33" s="28"/>
      <c r="J33" s="28"/>
      <c r="K33" s="28"/>
    </row>
    <row r="34" spans="1:11" ht="15.75" x14ac:dyDescent="0.25">
      <c r="A34" s="713" t="s">
        <v>585</v>
      </c>
      <c r="B34" s="713"/>
      <c r="C34" s="713"/>
      <c r="D34" s="713"/>
      <c r="E34" s="713"/>
      <c r="F34" s="713"/>
      <c r="G34" s="713"/>
      <c r="H34" s="713"/>
      <c r="I34" s="713"/>
      <c r="J34" s="713"/>
      <c r="K34" s="713"/>
    </row>
  </sheetData>
  <mergeCells count="11">
    <mergeCell ref="J1:K1"/>
    <mergeCell ref="A2:K2"/>
    <mergeCell ref="A3:K3"/>
    <mergeCell ref="A34:K34"/>
    <mergeCell ref="A5:A6"/>
    <mergeCell ref="B5:B6"/>
    <mergeCell ref="C5:C6"/>
    <mergeCell ref="D5:E5"/>
    <mergeCell ref="F5:F6"/>
    <mergeCell ref="G5:H5"/>
    <mergeCell ref="I5:K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0000"/>
  </sheetPr>
  <dimension ref="A1:F49"/>
  <sheetViews>
    <sheetView workbookViewId="0">
      <selection activeCell="J18" sqref="J18"/>
    </sheetView>
  </sheetViews>
  <sheetFormatPr defaultRowHeight="15" x14ac:dyDescent="0.25"/>
  <cols>
    <col min="1" max="1" width="5.5703125" customWidth="1"/>
    <col min="2" max="2" width="55.7109375" customWidth="1"/>
  </cols>
  <sheetData>
    <row r="1" spans="1:6" ht="15.75" x14ac:dyDescent="0.25">
      <c r="F1" s="25" t="s">
        <v>586</v>
      </c>
    </row>
    <row r="2" spans="1:6" ht="29.25" customHeight="1" x14ac:dyDescent="0.25">
      <c r="A2" s="716" t="s">
        <v>587</v>
      </c>
      <c r="B2" s="716"/>
      <c r="C2" s="716"/>
      <c r="D2" s="716"/>
      <c r="E2" s="716"/>
      <c r="F2" s="716"/>
    </row>
    <row r="3" spans="1:6" ht="20.25" customHeight="1" x14ac:dyDescent="0.25">
      <c r="A3" s="711" t="s">
        <v>126</v>
      </c>
      <c r="B3" s="711"/>
      <c r="C3" s="711"/>
      <c r="D3" s="711"/>
      <c r="E3" s="711"/>
      <c r="F3" s="711"/>
    </row>
    <row r="4" spans="1:6" ht="19.5" customHeight="1" x14ac:dyDescent="0.25">
      <c r="F4" s="26" t="s">
        <v>56</v>
      </c>
    </row>
    <row r="5" spans="1:6" ht="15.75" x14ac:dyDescent="0.25">
      <c r="A5" s="717" t="s">
        <v>3</v>
      </c>
      <c r="B5" s="717" t="s">
        <v>4</v>
      </c>
      <c r="C5" s="717" t="s">
        <v>357</v>
      </c>
      <c r="D5" s="717" t="s">
        <v>358</v>
      </c>
      <c r="E5" s="717" t="s">
        <v>229</v>
      </c>
      <c r="F5" s="717"/>
    </row>
    <row r="6" spans="1:6" ht="54.75" customHeight="1" x14ac:dyDescent="0.25">
      <c r="A6" s="717"/>
      <c r="B6" s="717"/>
      <c r="C6" s="717"/>
      <c r="D6" s="717"/>
      <c r="E6" s="29" t="s">
        <v>233</v>
      </c>
      <c r="F6" s="29" t="s">
        <v>422</v>
      </c>
    </row>
    <row r="7" spans="1:6" ht="15.75" x14ac:dyDescent="0.25">
      <c r="A7" s="29" t="s">
        <v>15</v>
      </c>
      <c r="B7" s="29" t="s">
        <v>16</v>
      </c>
      <c r="C7" s="29">
        <v>1</v>
      </c>
      <c r="D7" s="29">
        <v>2</v>
      </c>
      <c r="E7" s="29" t="s">
        <v>360</v>
      </c>
      <c r="F7" s="29" t="s">
        <v>361</v>
      </c>
    </row>
    <row r="8" spans="1:6" ht="15.75" x14ac:dyDescent="0.25">
      <c r="A8" s="29"/>
      <c r="B8" s="30" t="s">
        <v>90</v>
      </c>
      <c r="C8" s="28"/>
      <c r="D8" s="28"/>
      <c r="E8" s="28"/>
      <c r="F8" s="28"/>
    </row>
    <row r="9" spans="1:6" ht="31.5" x14ac:dyDescent="0.25">
      <c r="A9" s="29" t="s">
        <v>15</v>
      </c>
      <c r="B9" s="30" t="s">
        <v>588</v>
      </c>
      <c r="C9" s="28"/>
      <c r="D9" s="28"/>
      <c r="E9" s="28"/>
      <c r="F9" s="28"/>
    </row>
    <row r="10" spans="1:6" ht="31.5" x14ac:dyDescent="0.25">
      <c r="A10" s="29" t="s">
        <v>16</v>
      </c>
      <c r="B10" s="30" t="s">
        <v>589</v>
      </c>
      <c r="C10" s="28"/>
      <c r="D10" s="28"/>
      <c r="E10" s="28"/>
      <c r="F10" s="28"/>
    </row>
    <row r="11" spans="1:6" ht="15.75" x14ac:dyDescent="0.25">
      <c r="A11" s="29" t="s">
        <v>83</v>
      </c>
      <c r="B11" s="30" t="s">
        <v>590</v>
      </c>
      <c r="C11" s="28"/>
      <c r="D11" s="28"/>
      <c r="E11" s="28"/>
      <c r="F11" s="28"/>
    </row>
    <row r="12" spans="1:6" ht="15.75" x14ac:dyDescent="0.25">
      <c r="A12" s="28">
        <v>1</v>
      </c>
      <c r="B12" s="31" t="s">
        <v>424</v>
      </c>
      <c r="C12" s="28"/>
      <c r="D12" s="28"/>
      <c r="E12" s="28"/>
      <c r="F12" s="28"/>
    </row>
    <row r="13" spans="1:6" ht="15.75" x14ac:dyDescent="0.25">
      <c r="A13" s="28" t="s">
        <v>22</v>
      </c>
      <c r="B13" s="31" t="s">
        <v>426</v>
      </c>
      <c r="C13" s="28"/>
      <c r="D13" s="28"/>
      <c r="E13" s="28"/>
      <c r="F13" s="28"/>
    </row>
    <row r="14" spans="1:6" ht="15.75" x14ac:dyDescent="0.25">
      <c r="A14" s="28" t="s">
        <v>22</v>
      </c>
      <c r="B14" s="31" t="s">
        <v>427</v>
      </c>
      <c r="C14" s="28"/>
      <c r="D14" s="28"/>
      <c r="E14" s="28"/>
      <c r="F14" s="28"/>
    </row>
    <row r="15" spans="1:6" ht="15.75" x14ac:dyDescent="0.25">
      <c r="A15" s="28" t="s">
        <v>22</v>
      </c>
      <c r="B15" s="31" t="s">
        <v>591</v>
      </c>
      <c r="C15" s="28"/>
      <c r="D15" s="28"/>
      <c r="E15" s="28"/>
      <c r="F15" s="28"/>
    </row>
    <row r="16" spans="1:6" ht="15.75" x14ac:dyDescent="0.25">
      <c r="A16" s="28" t="s">
        <v>22</v>
      </c>
      <c r="B16" s="31" t="s">
        <v>592</v>
      </c>
      <c r="C16" s="28"/>
      <c r="D16" s="28"/>
      <c r="E16" s="28"/>
      <c r="F16" s="28"/>
    </row>
    <row r="17" spans="1:6" ht="15.75" x14ac:dyDescent="0.25">
      <c r="A17" s="28" t="s">
        <v>22</v>
      </c>
      <c r="B17" s="31" t="s">
        <v>593</v>
      </c>
      <c r="C17" s="28"/>
      <c r="D17" s="28"/>
      <c r="E17" s="28"/>
      <c r="F17" s="28"/>
    </row>
    <row r="18" spans="1:6" ht="15.75" x14ac:dyDescent="0.25">
      <c r="A18" s="28" t="s">
        <v>22</v>
      </c>
      <c r="B18" s="31" t="s">
        <v>594</v>
      </c>
      <c r="C18" s="28"/>
      <c r="D18" s="28"/>
      <c r="E18" s="28"/>
      <c r="F18" s="28"/>
    </row>
    <row r="19" spans="1:6" ht="15.75" x14ac:dyDescent="0.25">
      <c r="A19" s="28" t="s">
        <v>22</v>
      </c>
      <c r="B19" s="31" t="s">
        <v>595</v>
      </c>
      <c r="C19" s="28"/>
      <c r="D19" s="28"/>
      <c r="E19" s="28"/>
      <c r="F19" s="28"/>
    </row>
    <row r="20" spans="1:6" ht="15.75" x14ac:dyDescent="0.25">
      <c r="A20" s="28" t="s">
        <v>22</v>
      </c>
      <c r="B20" s="31" t="s">
        <v>596</v>
      </c>
      <c r="C20" s="28"/>
      <c r="D20" s="28"/>
      <c r="E20" s="28"/>
      <c r="F20" s="28"/>
    </row>
    <row r="21" spans="1:6" ht="15.75" x14ac:dyDescent="0.25">
      <c r="A21" s="28" t="s">
        <v>22</v>
      </c>
      <c r="B21" s="31" t="s">
        <v>597</v>
      </c>
      <c r="C21" s="28"/>
      <c r="D21" s="28"/>
      <c r="E21" s="28"/>
      <c r="F21" s="28"/>
    </row>
    <row r="22" spans="1:6" ht="15.75" x14ac:dyDescent="0.25">
      <c r="A22" s="28" t="s">
        <v>22</v>
      </c>
      <c r="B22" s="31" t="s">
        <v>598</v>
      </c>
      <c r="C22" s="28"/>
      <c r="D22" s="28"/>
      <c r="E22" s="28"/>
      <c r="F22" s="28"/>
    </row>
    <row r="23" spans="1:6" ht="15.75" x14ac:dyDescent="0.25">
      <c r="A23" s="28" t="s">
        <v>22</v>
      </c>
      <c r="B23" s="31" t="s">
        <v>599</v>
      </c>
      <c r="C23" s="28"/>
      <c r="D23" s="28"/>
      <c r="E23" s="28"/>
      <c r="F23" s="28"/>
    </row>
    <row r="24" spans="1:6" ht="15.75" x14ac:dyDescent="0.25">
      <c r="A24" s="28" t="s">
        <v>22</v>
      </c>
      <c r="B24" s="31" t="s">
        <v>600</v>
      </c>
      <c r="C24" s="28"/>
      <c r="D24" s="28"/>
      <c r="E24" s="28"/>
      <c r="F24" s="28"/>
    </row>
    <row r="25" spans="1:6" ht="15.75" x14ac:dyDescent="0.25">
      <c r="A25" s="28" t="s">
        <v>22</v>
      </c>
      <c r="B25" s="31" t="s">
        <v>601</v>
      </c>
      <c r="C25" s="28"/>
      <c r="D25" s="28"/>
      <c r="E25" s="28"/>
      <c r="F25" s="28"/>
    </row>
    <row r="26" spans="1:6" ht="63" x14ac:dyDescent="0.25">
      <c r="A26" s="28">
        <v>2</v>
      </c>
      <c r="B26" s="31" t="s">
        <v>431</v>
      </c>
      <c r="C26" s="28"/>
      <c r="D26" s="28"/>
      <c r="E26" s="28"/>
      <c r="F26" s="28"/>
    </row>
    <row r="27" spans="1:6" ht="15.75" x14ac:dyDescent="0.25">
      <c r="A27" s="28">
        <v>3</v>
      </c>
      <c r="B27" s="31" t="s">
        <v>432</v>
      </c>
      <c r="C27" s="28"/>
      <c r="D27" s="28"/>
      <c r="E27" s="28"/>
      <c r="F27" s="28"/>
    </row>
    <row r="28" spans="1:6" ht="15.75" x14ac:dyDescent="0.25">
      <c r="A28" s="29" t="s">
        <v>70</v>
      </c>
      <c r="B28" s="30" t="s">
        <v>96</v>
      </c>
      <c r="C28" s="28"/>
      <c r="D28" s="28"/>
      <c r="E28" s="28"/>
      <c r="F28" s="28"/>
    </row>
    <row r="29" spans="1:6" ht="15.75" x14ac:dyDescent="0.25">
      <c r="A29" s="28" t="s">
        <v>22</v>
      </c>
      <c r="B29" s="31" t="s">
        <v>426</v>
      </c>
      <c r="C29" s="28"/>
      <c r="D29" s="28"/>
      <c r="E29" s="28"/>
      <c r="F29" s="28"/>
    </row>
    <row r="30" spans="1:6" ht="15.75" x14ac:dyDescent="0.25">
      <c r="A30" s="28" t="s">
        <v>22</v>
      </c>
      <c r="B30" s="31" t="s">
        <v>492</v>
      </c>
      <c r="C30" s="28"/>
      <c r="D30" s="28"/>
      <c r="E30" s="28"/>
      <c r="F30" s="28"/>
    </row>
    <row r="31" spans="1:6" ht="15.75" x14ac:dyDescent="0.25">
      <c r="A31" s="28" t="s">
        <v>22</v>
      </c>
      <c r="B31" s="31" t="s">
        <v>591</v>
      </c>
      <c r="C31" s="28"/>
      <c r="D31" s="28"/>
      <c r="E31" s="28"/>
      <c r="F31" s="28"/>
    </row>
    <row r="32" spans="1:6" ht="15.75" x14ac:dyDescent="0.25">
      <c r="A32" s="28" t="s">
        <v>22</v>
      </c>
      <c r="B32" s="31" t="s">
        <v>592</v>
      </c>
      <c r="C32" s="28"/>
      <c r="D32" s="28"/>
      <c r="E32" s="28"/>
      <c r="F32" s="28"/>
    </row>
    <row r="33" spans="1:6" ht="15.75" x14ac:dyDescent="0.25">
      <c r="A33" s="28" t="s">
        <v>22</v>
      </c>
      <c r="B33" s="31" t="s">
        <v>593</v>
      </c>
      <c r="C33" s="28"/>
      <c r="D33" s="28"/>
      <c r="E33" s="28"/>
      <c r="F33" s="28"/>
    </row>
    <row r="34" spans="1:6" ht="15.75" x14ac:dyDescent="0.25">
      <c r="A34" s="28" t="s">
        <v>22</v>
      </c>
      <c r="B34" s="31" t="s">
        <v>594</v>
      </c>
      <c r="C34" s="28"/>
      <c r="D34" s="28"/>
      <c r="E34" s="28"/>
      <c r="F34" s="28"/>
    </row>
    <row r="35" spans="1:6" ht="15.75" x14ac:dyDescent="0.25">
      <c r="A35" s="28" t="s">
        <v>22</v>
      </c>
      <c r="B35" s="31" t="s">
        <v>595</v>
      </c>
      <c r="C35" s="28"/>
      <c r="D35" s="28"/>
      <c r="E35" s="28"/>
      <c r="F35" s="28"/>
    </row>
    <row r="36" spans="1:6" ht="15.75" x14ac:dyDescent="0.25">
      <c r="A36" s="28" t="s">
        <v>22</v>
      </c>
      <c r="B36" s="31" t="s">
        <v>596</v>
      </c>
      <c r="C36" s="28"/>
      <c r="D36" s="28"/>
      <c r="E36" s="28"/>
      <c r="F36" s="28"/>
    </row>
    <row r="37" spans="1:6" ht="15.75" x14ac:dyDescent="0.25">
      <c r="A37" s="28" t="s">
        <v>22</v>
      </c>
      <c r="B37" s="31" t="s">
        <v>597</v>
      </c>
      <c r="C37" s="28"/>
      <c r="D37" s="28"/>
      <c r="E37" s="28"/>
      <c r="F37" s="28"/>
    </row>
    <row r="38" spans="1:6" ht="15.75" x14ac:dyDescent="0.25">
      <c r="A38" s="28" t="s">
        <v>22</v>
      </c>
      <c r="B38" s="31" t="s">
        <v>598</v>
      </c>
      <c r="C38" s="28"/>
      <c r="D38" s="28"/>
      <c r="E38" s="28"/>
      <c r="F38" s="28"/>
    </row>
    <row r="39" spans="1:6" ht="15.75" x14ac:dyDescent="0.25">
      <c r="A39" s="28" t="s">
        <v>22</v>
      </c>
      <c r="B39" s="31" t="s">
        <v>599</v>
      </c>
      <c r="C39" s="28"/>
      <c r="D39" s="28"/>
      <c r="E39" s="28"/>
      <c r="F39" s="28"/>
    </row>
    <row r="40" spans="1:6" ht="15.75" x14ac:dyDescent="0.25">
      <c r="A40" s="28" t="s">
        <v>22</v>
      </c>
      <c r="B40" s="31" t="s">
        <v>600</v>
      </c>
      <c r="C40" s="28"/>
      <c r="D40" s="28"/>
      <c r="E40" s="28"/>
      <c r="F40" s="28"/>
    </row>
    <row r="41" spans="1:6" ht="15.75" x14ac:dyDescent="0.25">
      <c r="A41" s="28" t="s">
        <v>22</v>
      </c>
      <c r="B41" s="31" t="s">
        <v>602</v>
      </c>
      <c r="C41" s="28"/>
      <c r="D41" s="28"/>
      <c r="E41" s="28"/>
      <c r="F41" s="28"/>
    </row>
    <row r="42" spans="1:6" ht="31.5" x14ac:dyDescent="0.25">
      <c r="A42" s="29" t="s">
        <v>73</v>
      </c>
      <c r="B42" s="30" t="s">
        <v>448</v>
      </c>
      <c r="C42" s="28"/>
      <c r="D42" s="28"/>
      <c r="E42" s="28"/>
      <c r="F42" s="28"/>
    </row>
    <row r="43" spans="1:6" ht="15.75" x14ac:dyDescent="0.25">
      <c r="A43" s="29" t="s">
        <v>77</v>
      </c>
      <c r="B43" s="30" t="s">
        <v>449</v>
      </c>
      <c r="C43" s="28"/>
      <c r="D43" s="28"/>
      <c r="E43" s="28"/>
      <c r="F43" s="28"/>
    </row>
    <row r="44" spans="1:6" ht="15.75" x14ac:dyDescent="0.25">
      <c r="A44" s="29" t="s">
        <v>113</v>
      </c>
      <c r="B44" s="30" t="s">
        <v>247</v>
      </c>
      <c r="C44" s="28"/>
      <c r="D44" s="28"/>
      <c r="E44" s="28"/>
      <c r="F44" s="28"/>
    </row>
    <row r="45" spans="1:6" ht="15.75" x14ac:dyDescent="0.25">
      <c r="A45" s="29" t="s">
        <v>433</v>
      </c>
      <c r="B45" s="30" t="s">
        <v>98</v>
      </c>
      <c r="C45" s="28"/>
      <c r="D45" s="28"/>
      <c r="E45" s="28"/>
      <c r="F45" s="28"/>
    </row>
    <row r="46" spans="1:6" ht="15.75" x14ac:dyDescent="0.25">
      <c r="A46" s="29" t="s">
        <v>79</v>
      </c>
      <c r="B46" s="30" t="s">
        <v>493</v>
      </c>
      <c r="C46" s="28"/>
      <c r="D46" s="28"/>
      <c r="E46" s="28"/>
      <c r="F46" s="28"/>
    </row>
    <row r="47" spans="1:6" ht="18.75" customHeight="1" x14ac:dyDescent="0.25">
      <c r="A47" s="34" t="s">
        <v>288</v>
      </c>
    </row>
    <row r="48" spans="1:6" ht="15.75" x14ac:dyDescent="0.25">
      <c r="A48" s="718" t="s">
        <v>604</v>
      </c>
      <c r="B48" s="718"/>
      <c r="C48" s="718"/>
      <c r="D48" s="718"/>
      <c r="E48" s="718"/>
      <c r="F48" s="718"/>
    </row>
    <row r="49" spans="1:6" ht="15.75" x14ac:dyDescent="0.25">
      <c r="A49" s="715" t="s">
        <v>603</v>
      </c>
      <c r="B49" s="715"/>
      <c r="C49" s="715"/>
      <c r="D49" s="715"/>
      <c r="E49" s="715"/>
      <c r="F49" s="715"/>
    </row>
  </sheetData>
  <mergeCells count="9">
    <mergeCell ref="A49:F49"/>
    <mergeCell ref="A2:F2"/>
    <mergeCell ref="A3:F3"/>
    <mergeCell ref="A5:A6"/>
    <mergeCell ref="B5:B6"/>
    <mergeCell ref="C5:C6"/>
    <mergeCell ref="D5:D6"/>
    <mergeCell ref="E5:F5"/>
    <mergeCell ref="A48:F48"/>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0000"/>
  </sheetPr>
  <dimension ref="A1:K19"/>
  <sheetViews>
    <sheetView topLeftCell="A7" workbookViewId="0"/>
  </sheetViews>
  <sheetFormatPr defaultRowHeight="15" x14ac:dyDescent="0.25"/>
  <cols>
    <col min="1" max="1" width="5.5703125" customWidth="1"/>
    <col min="2" max="2" width="36.5703125" customWidth="1"/>
  </cols>
  <sheetData>
    <row r="1" spans="1:11" ht="15.75" x14ac:dyDescent="0.25">
      <c r="K1" s="25" t="s">
        <v>605</v>
      </c>
    </row>
    <row r="2" spans="1:11" ht="15.75" x14ac:dyDescent="0.25">
      <c r="A2" s="716" t="s">
        <v>606</v>
      </c>
      <c r="B2" s="716"/>
      <c r="C2" s="716"/>
      <c r="D2" s="716"/>
      <c r="E2" s="716"/>
      <c r="F2" s="716"/>
      <c r="G2" s="716"/>
      <c r="H2" s="716"/>
      <c r="I2" s="716"/>
      <c r="J2" s="716"/>
      <c r="K2" s="716"/>
    </row>
    <row r="3" spans="1:11" ht="15.75" x14ac:dyDescent="0.25">
      <c r="A3" s="711" t="s">
        <v>126</v>
      </c>
      <c r="B3" s="711"/>
      <c r="C3" s="711"/>
      <c r="D3" s="711"/>
      <c r="E3" s="711"/>
      <c r="F3" s="711"/>
      <c r="G3" s="711"/>
      <c r="H3" s="711"/>
      <c r="I3" s="711"/>
      <c r="J3" s="711"/>
      <c r="K3" s="711"/>
    </row>
    <row r="4" spans="1:11" ht="15.75" x14ac:dyDescent="0.25">
      <c r="K4" s="26" t="s">
        <v>56</v>
      </c>
    </row>
    <row r="5" spans="1:11" ht="29.25" customHeight="1" x14ac:dyDescent="0.25">
      <c r="A5" s="717" t="s">
        <v>3</v>
      </c>
      <c r="B5" s="717" t="s">
        <v>161</v>
      </c>
      <c r="C5" s="717" t="s">
        <v>130</v>
      </c>
      <c r="D5" s="717" t="s">
        <v>368</v>
      </c>
      <c r="E5" s="717" t="s">
        <v>96</v>
      </c>
      <c r="F5" s="717" t="s">
        <v>607</v>
      </c>
      <c r="G5" s="717" t="s">
        <v>608</v>
      </c>
      <c r="H5" s="717" t="s">
        <v>609</v>
      </c>
      <c r="I5" s="717"/>
      <c r="J5" s="717"/>
      <c r="K5" s="717" t="s">
        <v>610</v>
      </c>
    </row>
    <row r="6" spans="1:11" ht="108" customHeight="1" x14ac:dyDescent="0.25">
      <c r="A6" s="717"/>
      <c r="B6" s="717"/>
      <c r="C6" s="717"/>
      <c r="D6" s="717"/>
      <c r="E6" s="717"/>
      <c r="F6" s="717"/>
      <c r="G6" s="717"/>
      <c r="H6" s="29" t="s">
        <v>130</v>
      </c>
      <c r="I6" s="29" t="s">
        <v>368</v>
      </c>
      <c r="J6" s="29" t="s">
        <v>96</v>
      </c>
      <c r="K6" s="717"/>
    </row>
    <row r="7" spans="1:11" ht="15.75" x14ac:dyDescent="0.25">
      <c r="A7" s="29" t="s">
        <v>15</v>
      </c>
      <c r="B7" s="29" t="s">
        <v>16</v>
      </c>
      <c r="C7" s="29">
        <v>1</v>
      </c>
      <c r="D7" s="29">
        <v>2</v>
      </c>
      <c r="E7" s="29">
        <v>3</v>
      </c>
      <c r="F7" s="29">
        <v>4</v>
      </c>
      <c r="G7" s="29">
        <v>5</v>
      </c>
      <c r="H7" s="29">
        <v>6</v>
      </c>
      <c r="I7" s="29">
        <v>7</v>
      </c>
      <c r="J7" s="29">
        <v>8</v>
      </c>
      <c r="K7" s="29">
        <v>9</v>
      </c>
    </row>
    <row r="8" spans="1:11" ht="15.75" x14ac:dyDescent="0.25">
      <c r="A8" s="29"/>
      <c r="B8" s="30" t="s">
        <v>133</v>
      </c>
      <c r="C8" s="28"/>
      <c r="D8" s="28"/>
      <c r="E8" s="28"/>
      <c r="F8" s="28"/>
      <c r="G8" s="28"/>
      <c r="H8" s="28"/>
      <c r="I8" s="28"/>
      <c r="J8" s="28"/>
      <c r="K8" s="28"/>
    </row>
    <row r="9" spans="1:11" ht="15.75" x14ac:dyDescent="0.25">
      <c r="A9" s="29" t="s">
        <v>83</v>
      </c>
      <c r="B9" s="30" t="s">
        <v>611</v>
      </c>
      <c r="C9" s="28"/>
      <c r="D9" s="28"/>
      <c r="E9" s="28"/>
      <c r="F9" s="28"/>
      <c r="G9" s="28"/>
      <c r="H9" s="28"/>
      <c r="I9" s="28"/>
      <c r="J9" s="28"/>
      <c r="K9" s="28"/>
    </row>
    <row r="10" spans="1:11" ht="15.75" x14ac:dyDescent="0.25">
      <c r="A10" s="29">
        <v>1</v>
      </c>
      <c r="B10" s="30" t="s">
        <v>166</v>
      </c>
      <c r="C10" s="28"/>
      <c r="D10" s="28"/>
      <c r="E10" s="28"/>
      <c r="F10" s="28"/>
      <c r="G10" s="28"/>
      <c r="H10" s="28"/>
      <c r="I10" s="28"/>
      <c r="J10" s="28"/>
      <c r="K10" s="28"/>
    </row>
    <row r="11" spans="1:11" ht="15.75" x14ac:dyDescent="0.25">
      <c r="A11" s="29">
        <v>2</v>
      </c>
      <c r="B11" s="30" t="s">
        <v>167</v>
      </c>
      <c r="C11" s="28"/>
      <c r="D11" s="28"/>
      <c r="E11" s="28"/>
      <c r="F11" s="28"/>
      <c r="G11" s="28"/>
      <c r="H11" s="28"/>
      <c r="I11" s="28"/>
      <c r="J11" s="28"/>
      <c r="K11" s="28"/>
    </row>
    <row r="12" spans="1:11" ht="15.75" x14ac:dyDescent="0.25">
      <c r="A12" s="29">
        <v>3</v>
      </c>
      <c r="B12" s="30" t="s">
        <v>612</v>
      </c>
      <c r="C12" s="28"/>
      <c r="D12" s="28"/>
      <c r="E12" s="28"/>
      <c r="F12" s="28"/>
      <c r="G12" s="28"/>
      <c r="H12" s="28"/>
      <c r="I12" s="28"/>
      <c r="J12" s="28"/>
      <c r="K12" s="28"/>
    </row>
    <row r="13" spans="1:11" ht="47.25" x14ac:dyDescent="0.25">
      <c r="A13" s="29" t="s">
        <v>70</v>
      </c>
      <c r="B13" s="30" t="s">
        <v>613</v>
      </c>
      <c r="C13" s="28"/>
      <c r="D13" s="28"/>
      <c r="E13" s="28"/>
      <c r="F13" s="28"/>
      <c r="G13" s="28"/>
      <c r="H13" s="28"/>
      <c r="I13" s="28"/>
      <c r="J13" s="28"/>
      <c r="K13" s="28"/>
    </row>
    <row r="14" spans="1:11" ht="31.5" x14ac:dyDescent="0.25">
      <c r="A14" s="29" t="s">
        <v>73</v>
      </c>
      <c r="B14" s="30" t="s">
        <v>614</v>
      </c>
      <c r="C14" s="28"/>
      <c r="D14" s="28"/>
      <c r="E14" s="28"/>
      <c r="F14" s="28"/>
      <c r="G14" s="28"/>
      <c r="H14" s="28"/>
      <c r="I14" s="28"/>
      <c r="J14" s="28"/>
      <c r="K14" s="28"/>
    </row>
    <row r="15" spans="1:11" ht="31.5" x14ac:dyDescent="0.25">
      <c r="A15" s="29" t="s">
        <v>77</v>
      </c>
      <c r="B15" s="30" t="s">
        <v>615</v>
      </c>
      <c r="C15" s="28"/>
      <c r="D15" s="28"/>
      <c r="E15" s="28"/>
      <c r="F15" s="28"/>
      <c r="G15" s="28"/>
      <c r="H15" s="28"/>
      <c r="I15" s="28"/>
      <c r="J15" s="28"/>
      <c r="K15" s="28"/>
    </row>
    <row r="16" spans="1:11" ht="31.5" x14ac:dyDescent="0.25">
      <c r="A16" s="29" t="s">
        <v>113</v>
      </c>
      <c r="B16" s="30" t="s">
        <v>616</v>
      </c>
      <c r="C16" s="28"/>
      <c r="D16" s="28"/>
      <c r="E16" s="28"/>
      <c r="F16" s="28"/>
      <c r="G16" s="28"/>
      <c r="H16" s="28"/>
      <c r="I16" s="28"/>
      <c r="J16" s="28"/>
      <c r="K16" s="28"/>
    </row>
    <row r="17" spans="1:11" ht="15.75" x14ac:dyDescent="0.25">
      <c r="A17" s="27" t="s">
        <v>618</v>
      </c>
    </row>
    <row r="18" spans="1:11" ht="30.75" customHeight="1" x14ac:dyDescent="0.25">
      <c r="A18" s="715" t="s">
        <v>619</v>
      </c>
      <c r="B18" s="715"/>
      <c r="C18" s="715"/>
      <c r="D18" s="715"/>
      <c r="E18" s="715"/>
      <c r="F18" s="715"/>
      <c r="G18" s="715"/>
      <c r="H18" s="715"/>
      <c r="I18" s="715"/>
      <c r="J18" s="715"/>
      <c r="K18" s="715"/>
    </row>
    <row r="19" spans="1:11" ht="15.75" x14ac:dyDescent="0.25">
      <c r="A19" s="718" t="s">
        <v>617</v>
      </c>
      <c r="B19" s="718"/>
      <c r="C19" s="718"/>
      <c r="D19" s="718"/>
      <c r="E19" s="718"/>
      <c r="F19" s="718"/>
      <c r="G19" s="718"/>
      <c r="H19" s="718"/>
      <c r="I19" s="718"/>
      <c r="J19" s="718"/>
      <c r="K19" s="718"/>
    </row>
  </sheetData>
  <mergeCells count="13">
    <mergeCell ref="A19:K19"/>
    <mergeCell ref="G5:G6"/>
    <mergeCell ref="H5:J5"/>
    <mergeCell ref="K5:K6"/>
    <mergeCell ref="A2:K2"/>
    <mergeCell ref="A3:K3"/>
    <mergeCell ref="A18:K18"/>
    <mergeCell ref="A5:A6"/>
    <mergeCell ref="B5:B6"/>
    <mergeCell ref="C5:C6"/>
    <mergeCell ref="D5:D6"/>
    <mergeCell ref="E5:E6"/>
    <mergeCell ref="F5:F6"/>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0000"/>
  </sheetPr>
  <dimension ref="A1:R12"/>
  <sheetViews>
    <sheetView workbookViewId="0">
      <selection activeCell="J18" sqref="J18"/>
    </sheetView>
  </sheetViews>
  <sheetFormatPr defaultRowHeight="15" x14ac:dyDescent="0.25"/>
  <cols>
    <col min="1" max="1" width="5.85546875" customWidth="1"/>
    <col min="2" max="2" width="36" customWidth="1"/>
    <col min="16" max="16" width="10.7109375" customWidth="1"/>
  </cols>
  <sheetData>
    <row r="1" spans="1:18" ht="15.75" x14ac:dyDescent="0.25">
      <c r="R1" s="25" t="s">
        <v>620</v>
      </c>
    </row>
    <row r="2" spans="1:18" ht="15.75" x14ac:dyDescent="0.25">
      <c r="A2" s="711" t="s">
        <v>621</v>
      </c>
      <c r="B2" s="711"/>
      <c r="C2" s="711"/>
      <c r="D2" s="711"/>
      <c r="E2" s="711"/>
      <c r="F2" s="711"/>
      <c r="G2" s="711"/>
      <c r="H2" s="711"/>
      <c r="I2" s="711"/>
      <c r="J2" s="711"/>
      <c r="K2" s="711"/>
      <c r="L2" s="711"/>
      <c r="M2" s="711"/>
      <c r="N2" s="711"/>
      <c r="O2" s="711"/>
      <c r="P2" s="711"/>
      <c r="Q2" s="711"/>
      <c r="R2" s="711"/>
    </row>
    <row r="3" spans="1:18" ht="15.75" x14ac:dyDescent="0.25">
      <c r="A3" s="711" t="s">
        <v>126</v>
      </c>
      <c r="B3" s="711"/>
      <c r="C3" s="711"/>
      <c r="D3" s="711"/>
      <c r="E3" s="711"/>
      <c r="F3" s="711"/>
      <c r="G3" s="711"/>
      <c r="H3" s="711"/>
      <c r="I3" s="711"/>
      <c r="J3" s="711"/>
      <c r="K3" s="711"/>
      <c r="L3" s="711"/>
      <c r="M3" s="711"/>
      <c r="N3" s="711"/>
      <c r="O3" s="711"/>
      <c r="P3" s="711"/>
      <c r="Q3" s="711"/>
      <c r="R3" s="711"/>
    </row>
    <row r="4" spans="1:18" ht="15.75" x14ac:dyDescent="0.25">
      <c r="R4" s="26" t="s">
        <v>56</v>
      </c>
    </row>
    <row r="5" spans="1:18" ht="15.75" x14ac:dyDescent="0.25">
      <c r="A5" s="717" t="s">
        <v>3</v>
      </c>
      <c r="B5" s="717" t="s">
        <v>161</v>
      </c>
      <c r="C5" s="717" t="s">
        <v>130</v>
      </c>
      <c r="D5" s="717" t="s">
        <v>426</v>
      </c>
      <c r="E5" s="717" t="s">
        <v>427</v>
      </c>
      <c r="F5" s="717" t="s">
        <v>591</v>
      </c>
      <c r="G5" s="717" t="s">
        <v>592</v>
      </c>
      <c r="H5" s="717" t="s">
        <v>593</v>
      </c>
      <c r="I5" s="717" t="s">
        <v>594</v>
      </c>
      <c r="J5" s="717" t="s">
        <v>595</v>
      </c>
      <c r="K5" s="717" t="s">
        <v>596</v>
      </c>
      <c r="L5" s="717" t="s">
        <v>597</v>
      </c>
      <c r="M5" s="717" t="s">
        <v>598</v>
      </c>
      <c r="N5" s="717" t="s">
        <v>162</v>
      </c>
      <c r="O5" s="717"/>
      <c r="P5" s="717" t="s">
        <v>599</v>
      </c>
      <c r="Q5" s="717" t="s">
        <v>600</v>
      </c>
      <c r="R5" s="717" t="s">
        <v>601</v>
      </c>
    </row>
    <row r="6" spans="1:18" ht="110.25" x14ac:dyDescent="0.25">
      <c r="A6" s="717"/>
      <c r="B6" s="717"/>
      <c r="C6" s="717"/>
      <c r="D6" s="717"/>
      <c r="E6" s="717"/>
      <c r="F6" s="717"/>
      <c r="G6" s="717"/>
      <c r="H6" s="717"/>
      <c r="I6" s="717"/>
      <c r="J6" s="717"/>
      <c r="K6" s="717"/>
      <c r="L6" s="717"/>
      <c r="M6" s="717"/>
      <c r="N6" s="29" t="s">
        <v>622</v>
      </c>
      <c r="O6" s="29" t="s">
        <v>623</v>
      </c>
      <c r="P6" s="717"/>
      <c r="Q6" s="717"/>
      <c r="R6" s="717"/>
    </row>
    <row r="7" spans="1:18" ht="15.75" x14ac:dyDescent="0.25">
      <c r="A7" s="29" t="s">
        <v>15</v>
      </c>
      <c r="B7" s="29" t="s">
        <v>16</v>
      </c>
      <c r="C7" s="29">
        <v>1</v>
      </c>
      <c r="D7" s="29">
        <v>2</v>
      </c>
      <c r="E7" s="29">
        <v>3</v>
      </c>
      <c r="F7" s="29">
        <v>4</v>
      </c>
      <c r="G7" s="29">
        <v>5</v>
      </c>
      <c r="H7" s="29">
        <v>6</v>
      </c>
      <c r="I7" s="29">
        <v>7</v>
      </c>
      <c r="J7" s="29">
        <v>8</v>
      </c>
      <c r="K7" s="29">
        <v>9</v>
      </c>
      <c r="L7" s="29">
        <v>10</v>
      </c>
      <c r="M7" s="29">
        <v>11</v>
      </c>
      <c r="N7" s="29">
        <v>12</v>
      </c>
      <c r="O7" s="29">
        <v>13</v>
      </c>
      <c r="P7" s="29">
        <v>14</v>
      </c>
      <c r="Q7" s="29">
        <v>15</v>
      </c>
      <c r="R7" s="29">
        <v>16</v>
      </c>
    </row>
    <row r="8" spans="1:18" ht="33" customHeight="1" x14ac:dyDescent="0.25">
      <c r="A8" s="29"/>
      <c r="B8" s="30" t="s">
        <v>133</v>
      </c>
      <c r="C8" s="28"/>
      <c r="D8" s="28"/>
      <c r="E8" s="28"/>
      <c r="F8" s="28"/>
      <c r="G8" s="28"/>
      <c r="H8" s="28"/>
      <c r="I8" s="28"/>
      <c r="J8" s="28"/>
      <c r="K8" s="28"/>
      <c r="L8" s="28"/>
      <c r="M8" s="28"/>
      <c r="N8" s="28"/>
      <c r="O8" s="28"/>
      <c r="P8" s="28"/>
      <c r="Q8" s="28"/>
      <c r="R8" s="28"/>
    </row>
    <row r="9" spans="1:18" ht="46.5" customHeight="1" x14ac:dyDescent="0.25">
      <c r="A9" s="29">
        <v>1</v>
      </c>
      <c r="B9" s="30" t="s">
        <v>166</v>
      </c>
      <c r="C9" s="28"/>
      <c r="D9" s="28"/>
      <c r="E9" s="28"/>
      <c r="F9" s="28"/>
      <c r="G9" s="28"/>
      <c r="H9" s="28"/>
      <c r="I9" s="28"/>
      <c r="J9" s="28"/>
      <c r="K9" s="28"/>
      <c r="L9" s="28"/>
      <c r="M9" s="28"/>
      <c r="N9" s="28"/>
      <c r="O9" s="28"/>
      <c r="P9" s="28"/>
      <c r="Q9" s="28"/>
      <c r="R9" s="28"/>
    </row>
    <row r="10" spans="1:18" ht="46.5" customHeight="1" x14ac:dyDescent="0.25">
      <c r="A10" s="29">
        <v>2</v>
      </c>
      <c r="B10" s="30" t="s">
        <v>167</v>
      </c>
      <c r="C10" s="28"/>
      <c r="D10" s="28"/>
      <c r="E10" s="28"/>
      <c r="F10" s="28"/>
      <c r="G10" s="28"/>
      <c r="H10" s="28"/>
      <c r="I10" s="28"/>
      <c r="J10" s="28"/>
      <c r="K10" s="28"/>
      <c r="L10" s="28"/>
      <c r="M10" s="28"/>
      <c r="N10" s="28"/>
      <c r="O10" s="28"/>
      <c r="P10" s="28"/>
      <c r="Q10" s="28"/>
      <c r="R10" s="28"/>
    </row>
    <row r="11" spans="1:18" ht="46.5" customHeight="1" x14ac:dyDescent="0.25">
      <c r="A11" s="29">
        <v>3</v>
      </c>
      <c r="B11" s="30" t="s">
        <v>624</v>
      </c>
      <c r="C11" s="28"/>
      <c r="D11" s="28"/>
      <c r="E11" s="28"/>
      <c r="F11" s="28"/>
      <c r="G11" s="28"/>
      <c r="H11" s="28"/>
      <c r="I11" s="28"/>
      <c r="J11" s="28"/>
      <c r="K11" s="28"/>
      <c r="L11" s="28"/>
      <c r="M11" s="28"/>
      <c r="N11" s="28"/>
      <c r="O11" s="28"/>
      <c r="P11" s="28"/>
      <c r="Q11" s="28"/>
      <c r="R11" s="28"/>
    </row>
    <row r="12" spans="1:18" ht="15.75" x14ac:dyDescent="0.25">
      <c r="A12" s="35"/>
    </row>
  </sheetData>
  <mergeCells count="19">
    <mergeCell ref="B5:B6"/>
    <mergeCell ref="C5:C6"/>
    <mergeCell ref="D5:D6"/>
    <mergeCell ref="E5:E6"/>
    <mergeCell ref="F5:F6"/>
    <mergeCell ref="M5:M6"/>
    <mergeCell ref="R5:R6"/>
    <mergeCell ref="A2:R2"/>
    <mergeCell ref="A3:R3"/>
    <mergeCell ref="G5:G6"/>
    <mergeCell ref="H5:H6"/>
    <mergeCell ref="I5:I6"/>
    <mergeCell ref="J5:J6"/>
    <mergeCell ref="K5:K6"/>
    <mergeCell ref="L5:L6"/>
    <mergeCell ref="A5:A6"/>
    <mergeCell ref="N5:O5"/>
    <mergeCell ref="P5:P6"/>
    <mergeCell ref="Q5:Q6"/>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0000"/>
  </sheetPr>
  <dimension ref="A1:R11"/>
  <sheetViews>
    <sheetView workbookViewId="0"/>
  </sheetViews>
  <sheetFormatPr defaultRowHeight="15" x14ac:dyDescent="0.25"/>
  <cols>
    <col min="1" max="1" width="6.140625" customWidth="1"/>
    <col min="2" max="2" width="26.28515625" customWidth="1"/>
    <col min="16" max="16" width="10.85546875" customWidth="1"/>
  </cols>
  <sheetData>
    <row r="1" spans="1:18" ht="15.75" x14ac:dyDescent="0.25">
      <c r="R1" s="25" t="s">
        <v>625</v>
      </c>
    </row>
    <row r="2" spans="1:18" ht="15.75" x14ac:dyDescent="0.25">
      <c r="A2" s="711" t="s">
        <v>626</v>
      </c>
      <c r="B2" s="711"/>
      <c r="C2" s="711"/>
      <c r="D2" s="711"/>
      <c r="E2" s="711"/>
      <c r="F2" s="711"/>
      <c r="G2" s="711"/>
      <c r="H2" s="711"/>
      <c r="I2" s="711"/>
      <c r="J2" s="711"/>
      <c r="K2" s="711"/>
      <c r="L2" s="711"/>
      <c r="M2" s="711"/>
      <c r="N2" s="711"/>
      <c r="O2" s="711"/>
      <c r="P2" s="711"/>
      <c r="Q2" s="711"/>
      <c r="R2" s="711"/>
    </row>
    <row r="3" spans="1:18" ht="15.75" x14ac:dyDescent="0.25">
      <c r="A3" s="711" t="s">
        <v>126</v>
      </c>
      <c r="B3" s="711"/>
      <c r="C3" s="711"/>
      <c r="D3" s="711"/>
      <c r="E3" s="711"/>
      <c r="F3" s="711"/>
      <c r="G3" s="711"/>
      <c r="H3" s="711"/>
      <c r="I3" s="711"/>
      <c r="J3" s="711"/>
      <c r="K3" s="711"/>
      <c r="L3" s="711"/>
      <c r="M3" s="711"/>
      <c r="N3" s="711"/>
      <c r="O3" s="711"/>
      <c r="P3" s="711"/>
      <c r="Q3" s="711"/>
      <c r="R3" s="711"/>
    </row>
    <row r="4" spans="1:18" ht="15.75" x14ac:dyDescent="0.25">
      <c r="R4" s="26" t="s">
        <v>56</v>
      </c>
    </row>
    <row r="5" spans="1:18" ht="15.75" x14ac:dyDescent="0.25">
      <c r="A5" s="717" t="s">
        <v>3</v>
      </c>
      <c r="B5" s="717" t="s">
        <v>161</v>
      </c>
      <c r="C5" s="717" t="s">
        <v>130</v>
      </c>
      <c r="D5" s="717" t="s">
        <v>426</v>
      </c>
      <c r="E5" s="717" t="s">
        <v>427</v>
      </c>
      <c r="F5" s="717" t="s">
        <v>591</v>
      </c>
      <c r="G5" s="717" t="s">
        <v>592</v>
      </c>
      <c r="H5" s="717" t="s">
        <v>593</v>
      </c>
      <c r="I5" s="717" t="s">
        <v>594</v>
      </c>
      <c r="J5" s="717" t="s">
        <v>595</v>
      </c>
      <c r="K5" s="717" t="s">
        <v>596</v>
      </c>
      <c r="L5" s="717" t="s">
        <v>597</v>
      </c>
      <c r="M5" s="717" t="s">
        <v>598</v>
      </c>
      <c r="N5" s="717" t="s">
        <v>162</v>
      </c>
      <c r="O5" s="717"/>
      <c r="P5" s="717" t="s">
        <v>599</v>
      </c>
      <c r="Q5" s="717" t="s">
        <v>600</v>
      </c>
      <c r="R5" s="717" t="s">
        <v>601</v>
      </c>
    </row>
    <row r="6" spans="1:18" ht="110.25" x14ac:dyDescent="0.25">
      <c r="A6" s="717"/>
      <c r="B6" s="717"/>
      <c r="C6" s="717"/>
      <c r="D6" s="717"/>
      <c r="E6" s="717"/>
      <c r="F6" s="717"/>
      <c r="G6" s="717"/>
      <c r="H6" s="717"/>
      <c r="I6" s="717"/>
      <c r="J6" s="717"/>
      <c r="K6" s="717"/>
      <c r="L6" s="717"/>
      <c r="M6" s="717"/>
      <c r="N6" s="29" t="s">
        <v>622</v>
      </c>
      <c r="O6" s="29" t="s">
        <v>623</v>
      </c>
      <c r="P6" s="717"/>
      <c r="Q6" s="717"/>
      <c r="R6" s="717"/>
    </row>
    <row r="7" spans="1:18" ht="15.75" x14ac:dyDescent="0.25">
      <c r="A7" s="29" t="s">
        <v>15</v>
      </c>
      <c r="B7" s="29" t="s">
        <v>16</v>
      </c>
      <c r="C7" s="29">
        <v>1</v>
      </c>
      <c r="D7" s="29">
        <v>2</v>
      </c>
      <c r="E7" s="29">
        <v>3</v>
      </c>
      <c r="F7" s="29">
        <v>4</v>
      </c>
      <c r="G7" s="29">
        <v>5</v>
      </c>
      <c r="H7" s="29">
        <v>6</v>
      </c>
      <c r="I7" s="29">
        <v>7</v>
      </c>
      <c r="J7" s="29">
        <v>8</v>
      </c>
      <c r="K7" s="29">
        <v>9</v>
      </c>
      <c r="L7" s="29">
        <v>10</v>
      </c>
      <c r="M7" s="29">
        <v>11</v>
      </c>
      <c r="N7" s="29">
        <v>12</v>
      </c>
      <c r="O7" s="29">
        <v>13</v>
      </c>
      <c r="P7" s="29">
        <v>14</v>
      </c>
      <c r="Q7" s="29">
        <v>15</v>
      </c>
      <c r="R7" s="29">
        <v>16</v>
      </c>
    </row>
    <row r="8" spans="1:18" ht="33" customHeight="1" x14ac:dyDescent="0.25">
      <c r="A8" s="29"/>
      <c r="B8" s="30" t="s">
        <v>133</v>
      </c>
      <c r="C8" s="28"/>
      <c r="D8" s="28"/>
      <c r="E8" s="28"/>
      <c r="F8" s="28"/>
      <c r="G8" s="28"/>
      <c r="H8" s="28"/>
      <c r="I8" s="28"/>
      <c r="J8" s="28"/>
      <c r="K8" s="28"/>
      <c r="L8" s="28"/>
      <c r="M8" s="28"/>
      <c r="N8" s="28"/>
      <c r="O8" s="28"/>
      <c r="P8" s="28"/>
      <c r="Q8" s="28"/>
      <c r="R8" s="28"/>
    </row>
    <row r="9" spans="1:18" ht="33" customHeight="1" x14ac:dyDescent="0.25">
      <c r="A9" s="29">
        <v>1</v>
      </c>
      <c r="B9" s="30" t="s">
        <v>166</v>
      </c>
      <c r="C9" s="28"/>
      <c r="D9" s="28"/>
      <c r="E9" s="28"/>
      <c r="F9" s="28"/>
      <c r="G9" s="28"/>
      <c r="H9" s="28"/>
      <c r="I9" s="28"/>
      <c r="J9" s="28"/>
      <c r="K9" s="28"/>
      <c r="L9" s="28"/>
      <c r="M9" s="28"/>
      <c r="N9" s="28"/>
      <c r="O9" s="28"/>
      <c r="P9" s="28"/>
      <c r="Q9" s="28"/>
      <c r="R9" s="28"/>
    </row>
    <row r="10" spans="1:18" ht="33" customHeight="1" x14ac:dyDescent="0.25">
      <c r="A10" s="29">
        <v>2</v>
      </c>
      <c r="B10" s="30" t="s">
        <v>167</v>
      </c>
      <c r="C10" s="28"/>
      <c r="D10" s="28"/>
      <c r="E10" s="28"/>
      <c r="F10" s="28"/>
      <c r="G10" s="28"/>
      <c r="H10" s="28"/>
      <c r="I10" s="28"/>
      <c r="J10" s="28"/>
      <c r="K10" s="28"/>
      <c r="L10" s="28"/>
      <c r="M10" s="28"/>
      <c r="N10" s="28"/>
      <c r="O10" s="28"/>
      <c r="P10" s="28"/>
      <c r="Q10" s="28"/>
      <c r="R10" s="28"/>
    </row>
    <row r="11" spans="1:18" ht="33" customHeight="1" x14ac:dyDescent="0.25">
      <c r="A11" s="29">
        <v>3</v>
      </c>
      <c r="B11" s="30" t="s">
        <v>624</v>
      </c>
      <c r="C11" s="28"/>
      <c r="D11" s="28"/>
      <c r="E11" s="28"/>
      <c r="F11" s="28"/>
      <c r="G11" s="28"/>
      <c r="H11" s="28"/>
      <c r="I11" s="28"/>
      <c r="J11" s="28"/>
      <c r="K11" s="28"/>
      <c r="L11" s="28"/>
      <c r="M11" s="28"/>
      <c r="N11" s="28"/>
      <c r="O11" s="28"/>
      <c r="P11" s="28"/>
      <c r="Q11" s="28"/>
      <c r="R11" s="28"/>
    </row>
  </sheetData>
  <mergeCells count="19">
    <mergeCell ref="B5:B6"/>
    <mergeCell ref="C5:C6"/>
    <mergeCell ref="D5:D6"/>
    <mergeCell ref="E5:E6"/>
    <mergeCell ref="F5:F6"/>
    <mergeCell ref="M5:M6"/>
    <mergeCell ref="R5:R6"/>
    <mergeCell ref="A2:R2"/>
    <mergeCell ref="A3:R3"/>
    <mergeCell ref="G5:G6"/>
    <mergeCell ref="H5:H6"/>
    <mergeCell ref="I5:I6"/>
    <mergeCell ref="J5:J6"/>
    <mergeCell ref="K5:K6"/>
    <mergeCell ref="L5:L6"/>
    <mergeCell ref="A5:A6"/>
    <mergeCell ref="N5:O5"/>
    <mergeCell ref="P5:P6"/>
    <mergeCell ref="Q5:Q6"/>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0000"/>
  </sheetPr>
  <dimension ref="A1:AF28"/>
  <sheetViews>
    <sheetView zoomScale="75" zoomScaleNormal="75" workbookViewId="0">
      <selection activeCell="A2" sqref="A2:AF2"/>
    </sheetView>
  </sheetViews>
  <sheetFormatPr defaultRowHeight="15" x14ac:dyDescent="0.25"/>
  <cols>
    <col min="1" max="1" width="6.140625" customWidth="1"/>
    <col min="2" max="2" width="20" customWidth="1"/>
    <col min="4" max="4" width="8.7109375" customWidth="1"/>
  </cols>
  <sheetData>
    <row r="1" spans="1:32" ht="15.75" x14ac:dyDescent="0.25">
      <c r="AF1" s="25" t="s">
        <v>627</v>
      </c>
    </row>
    <row r="2" spans="1:32" ht="18.75" x14ac:dyDescent="0.25">
      <c r="A2" s="719" t="s">
        <v>628</v>
      </c>
      <c r="B2" s="719"/>
      <c r="C2" s="719"/>
      <c r="D2" s="719"/>
      <c r="E2" s="719"/>
      <c r="F2" s="719"/>
      <c r="G2" s="719"/>
      <c r="H2" s="719"/>
      <c r="I2" s="719"/>
      <c r="J2" s="719"/>
      <c r="K2" s="719"/>
      <c r="L2" s="719"/>
      <c r="M2" s="719"/>
      <c r="N2" s="719"/>
      <c r="O2" s="719"/>
      <c r="P2" s="719"/>
      <c r="Q2" s="719"/>
      <c r="R2" s="719"/>
      <c r="S2" s="719"/>
      <c r="T2" s="719"/>
      <c r="U2" s="719"/>
      <c r="V2" s="719"/>
      <c r="W2" s="719"/>
      <c r="X2" s="719"/>
      <c r="Y2" s="719"/>
      <c r="Z2" s="719"/>
      <c r="AA2" s="719"/>
      <c r="AB2" s="719"/>
      <c r="AC2" s="719"/>
      <c r="AD2" s="719"/>
      <c r="AE2" s="719"/>
      <c r="AF2" s="719"/>
    </row>
    <row r="3" spans="1:32" ht="15.75" x14ac:dyDescent="0.25">
      <c r="A3" s="711" t="s">
        <v>530</v>
      </c>
      <c r="B3" s="711"/>
      <c r="C3" s="711"/>
      <c r="D3" s="711"/>
      <c r="E3" s="711"/>
      <c r="F3" s="711"/>
      <c r="G3" s="711"/>
      <c r="H3" s="711"/>
      <c r="I3" s="711"/>
      <c r="J3" s="711"/>
      <c r="K3" s="711"/>
      <c r="L3" s="711"/>
      <c r="M3" s="711"/>
      <c r="N3" s="711"/>
      <c r="O3" s="711"/>
      <c r="P3" s="711"/>
      <c r="Q3" s="711"/>
      <c r="R3" s="711"/>
      <c r="S3" s="711"/>
      <c r="T3" s="711"/>
      <c r="U3" s="711"/>
      <c r="V3" s="711"/>
      <c r="W3" s="711"/>
      <c r="X3" s="711"/>
      <c r="Y3" s="711"/>
      <c r="Z3" s="711"/>
      <c r="AA3" s="711"/>
      <c r="AB3" s="711"/>
      <c r="AC3" s="711"/>
      <c r="AD3" s="711"/>
      <c r="AE3" s="711"/>
      <c r="AF3" s="711"/>
    </row>
    <row r="4" spans="1:32" ht="15.75" x14ac:dyDescent="0.25">
      <c r="AE4" s="26" t="s">
        <v>629</v>
      </c>
    </row>
    <row r="5" spans="1:32" ht="15.75" x14ac:dyDescent="0.25">
      <c r="A5" s="717" t="s">
        <v>3</v>
      </c>
      <c r="B5" s="717" t="s">
        <v>541</v>
      </c>
      <c r="C5" s="717" t="s">
        <v>630</v>
      </c>
      <c r="D5" s="717"/>
      <c r="E5" s="717"/>
      <c r="F5" s="717"/>
      <c r="G5" s="717"/>
      <c r="H5" s="717"/>
      <c r="I5" s="717"/>
      <c r="J5" s="717"/>
      <c r="K5" s="717"/>
      <c r="L5" s="717"/>
      <c r="M5" s="717" t="s">
        <v>631</v>
      </c>
      <c r="N5" s="717"/>
      <c r="O5" s="717"/>
      <c r="P5" s="717"/>
      <c r="Q5" s="717"/>
      <c r="R5" s="717"/>
      <c r="S5" s="717"/>
      <c r="T5" s="717"/>
      <c r="U5" s="717"/>
      <c r="V5" s="717"/>
      <c r="W5" s="717" t="s">
        <v>376</v>
      </c>
      <c r="X5" s="717"/>
      <c r="Y5" s="717"/>
      <c r="Z5" s="717"/>
      <c r="AA5" s="717"/>
      <c r="AB5" s="717"/>
      <c r="AC5" s="717"/>
      <c r="AD5" s="717"/>
      <c r="AE5" s="717"/>
      <c r="AF5" s="717"/>
    </row>
    <row r="6" spans="1:32" ht="23.25" customHeight="1" x14ac:dyDescent="0.25">
      <c r="A6" s="717"/>
      <c r="B6" s="717"/>
      <c r="C6" s="717" t="s">
        <v>130</v>
      </c>
      <c r="D6" s="717" t="s">
        <v>368</v>
      </c>
      <c r="E6" s="717"/>
      <c r="F6" s="717"/>
      <c r="G6" s="717"/>
      <c r="H6" s="717"/>
      <c r="I6" s="717"/>
      <c r="J6" s="717" t="s">
        <v>96</v>
      </c>
      <c r="K6" s="717" t="s">
        <v>162</v>
      </c>
      <c r="L6" s="717"/>
      <c r="M6" s="717" t="s">
        <v>130</v>
      </c>
      <c r="N6" s="717" t="s">
        <v>368</v>
      </c>
      <c r="O6" s="717"/>
      <c r="P6" s="717"/>
      <c r="Q6" s="717"/>
      <c r="R6" s="717"/>
      <c r="S6" s="717"/>
      <c r="T6" s="717" t="s">
        <v>96</v>
      </c>
      <c r="U6" s="717" t="s">
        <v>162</v>
      </c>
      <c r="V6" s="717"/>
      <c r="W6" s="717" t="s">
        <v>130</v>
      </c>
      <c r="X6" s="717" t="s">
        <v>368</v>
      </c>
      <c r="Y6" s="717"/>
      <c r="Z6" s="717"/>
      <c r="AA6" s="717"/>
      <c r="AB6" s="717"/>
      <c r="AC6" s="717"/>
      <c r="AD6" s="717" t="s">
        <v>96</v>
      </c>
      <c r="AE6" s="717" t="s">
        <v>162</v>
      </c>
      <c r="AF6" s="717"/>
    </row>
    <row r="7" spans="1:32" ht="15.75" x14ac:dyDescent="0.25">
      <c r="A7" s="717"/>
      <c r="B7" s="717"/>
      <c r="C7" s="717"/>
      <c r="D7" s="717" t="s">
        <v>130</v>
      </c>
      <c r="E7" s="717" t="s">
        <v>162</v>
      </c>
      <c r="F7" s="717"/>
      <c r="G7" s="717" t="s">
        <v>632</v>
      </c>
      <c r="H7" s="717" t="s">
        <v>633</v>
      </c>
      <c r="I7" s="717" t="s">
        <v>429</v>
      </c>
      <c r="J7" s="717"/>
      <c r="K7" s="717"/>
      <c r="L7" s="717"/>
      <c r="M7" s="717"/>
      <c r="N7" s="717" t="s">
        <v>130</v>
      </c>
      <c r="O7" s="717" t="s">
        <v>162</v>
      </c>
      <c r="P7" s="717"/>
      <c r="Q7" s="717" t="s">
        <v>632</v>
      </c>
      <c r="R7" s="717" t="s">
        <v>633</v>
      </c>
      <c r="S7" s="717" t="s">
        <v>429</v>
      </c>
      <c r="T7" s="717"/>
      <c r="U7" s="717" t="s">
        <v>634</v>
      </c>
      <c r="V7" s="717" t="s">
        <v>492</v>
      </c>
      <c r="W7" s="717"/>
      <c r="X7" s="717" t="s">
        <v>130</v>
      </c>
      <c r="Y7" s="717" t="s">
        <v>162</v>
      </c>
      <c r="Z7" s="717"/>
      <c r="AA7" s="717" t="s">
        <v>632</v>
      </c>
      <c r="AB7" s="717" t="s">
        <v>633</v>
      </c>
      <c r="AC7" s="717" t="s">
        <v>429</v>
      </c>
      <c r="AD7" s="717"/>
      <c r="AE7" s="717"/>
      <c r="AF7" s="717"/>
    </row>
    <row r="8" spans="1:32" ht="121.5" customHeight="1" x14ac:dyDescent="0.25">
      <c r="A8" s="717"/>
      <c r="B8" s="717"/>
      <c r="C8" s="717"/>
      <c r="D8" s="717"/>
      <c r="E8" s="29" t="s">
        <v>634</v>
      </c>
      <c r="F8" s="29" t="s">
        <v>427</v>
      </c>
      <c r="G8" s="717"/>
      <c r="H8" s="717"/>
      <c r="I8" s="717"/>
      <c r="J8" s="717"/>
      <c r="K8" s="29" t="s">
        <v>634</v>
      </c>
      <c r="L8" s="29" t="s">
        <v>492</v>
      </c>
      <c r="M8" s="717"/>
      <c r="N8" s="717"/>
      <c r="O8" s="29" t="s">
        <v>634</v>
      </c>
      <c r="P8" s="29" t="s">
        <v>427</v>
      </c>
      <c r="Q8" s="717"/>
      <c r="R8" s="717"/>
      <c r="S8" s="717"/>
      <c r="T8" s="717"/>
      <c r="U8" s="717"/>
      <c r="V8" s="717"/>
      <c r="W8" s="717"/>
      <c r="X8" s="717"/>
      <c r="Y8" s="29" t="s">
        <v>634</v>
      </c>
      <c r="Z8" s="29" t="s">
        <v>427</v>
      </c>
      <c r="AA8" s="717"/>
      <c r="AB8" s="717"/>
      <c r="AC8" s="717"/>
      <c r="AD8" s="717"/>
      <c r="AE8" s="29" t="s">
        <v>634</v>
      </c>
      <c r="AF8" s="29" t="s">
        <v>427</v>
      </c>
    </row>
    <row r="9" spans="1:32" ht="31.5" x14ac:dyDescent="0.25">
      <c r="A9" s="29" t="s">
        <v>15</v>
      </c>
      <c r="B9" s="29" t="s">
        <v>16</v>
      </c>
      <c r="C9" s="29">
        <v>1</v>
      </c>
      <c r="D9" s="29">
        <v>2</v>
      </c>
      <c r="E9" s="29">
        <v>3</v>
      </c>
      <c r="F9" s="29">
        <v>4</v>
      </c>
      <c r="G9" s="29">
        <v>5</v>
      </c>
      <c r="H9" s="29">
        <v>6</v>
      </c>
      <c r="I9" s="29">
        <v>7</v>
      </c>
      <c r="J9" s="29">
        <v>8</v>
      </c>
      <c r="K9" s="29">
        <v>9</v>
      </c>
      <c r="L9" s="29">
        <v>10</v>
      </c>
      <c r="M9" s="29">
        <v>11</v>
      </c>
      <c r="N9" s="29">
        <v>12</v>
      </c>
      <c r="O9" s="29">
        <v>13</v>
      </c>
      <c r="P9" s="29">
        <v>14</v>
      </c>
      <c r="Q9" s="29">
        <v>15</v>
      </c>
      <c r="R9" s="29">
        <v>16</v>
      </c>
      <c r="S9" s="29">
        <v>17</v>
      </c>
      <c r="T9" s="29">
        <v>18</v>
      </c>
      <c r="U9" s="29">
        <v>19</v>
      </c>
      <c r="V9" s="29">
        <v>20</v>
      </c>
      <c r="W9" s="29" t="s">
        <v>635</v>
      </c>
      <c r="X9" s="29" t="s">
        <v>636</v>
      </c>
      <c r="Y9" s="29" t="s">
        <v>637</v>
      </c>
      <c r="Z9" s="29" t="s">
        <v>638</v>
      </c>
      <c r="AA9" s="29" t="s">
        <v>639</v>
      </c>
      <c r="AB9" s="29" t="s">
        <v>640</v>
      </c>
      <c r="AC9" s="29" t="s">
        <v>641</v>
      </c>
      <c r="AD9" s="29" t="s">
        <v>642</v>
      </c>
      <c r="AE9" s="29" t="s">
        <v>643</v>
      </c>
      <c r="AF9" s="29" t="s">
        <v>644</v>
      </c>
    </row>
    <row r="10" spans="1:32" ht="15.75" x14ac:dyDescent="0.25">
      <c r="A10" s="31"/>
      <c r="B10" s="30" t="s">
        <v>133</v>
      </c>
      <c r="C10" s="31"/>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row>
    <row r="11" spans="1:32" ht="15.75" x14ac:dyDescent="0.25">
      <c r="A11" s="28">
        <v>1</v>
      </c>
      <c r="B11" s="31" t="s">
        <v>169</v>
      </c>
      <c r="C11" s="31"/>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row>
    <row r="12" spans="1:32" ht="15.75" x14ac:dyDescent="0.25">
      <c r="A12" s="28">
        <v>2</v>
      </c>
      <c r="B12" s="31" t="s">
        <v>170</v>
      </c>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row>
    <row r="13" spans="1:32" ht="15.75" x14ac:dyDescent="0.25">
      <c r="A13" s="28">
        <v>3</v>
      </c>
      <c r="B13" s="31" t="s">
        <v>645</v>
      </c>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row>
    <row r="14" spans="1:32" ht="15.75" x14ac:dyDescent="0.25">
      <c r="A14" s="28">
        <v>4</v>
      </c>
      <c r="B14" s="31" t="s">
        <v>172</v>
      </c>
      <c r="C14" s="31"/>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row>
    <row r="15" spans="1:32" ht="15.75" x14ac:dyDescent="0.25">
      <c r="A15" s="28">
        <v>5</v>
      </c>
      <c r="B15" s="31" t="s">
        <v>646</v>
      </c>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row>
    <row r="16" spans="1:32" ht="15.75" x14ac:dyDescent="0.25">
      <c r="A16" s="28">
        <v>6</v>
      </c>
      <c r="B16" s="31" t="s">
        <v>174</v>
      </c>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row>
    <row r="17" spans="1:32" ht="15.75" x14ac:dyDescent="0.25">
      <c r="A17" s="28">
        <v>7</v>
      </c>
      <c r="B17" s="31" t="s">
        <v>175</v>
      </c>
      <c r="C17" s="31"/>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row>
    <row r="18" spans="1:32" ht="15.75" x14ac:dyDescent="0.25">
      <c r="A18" s="28">
        <v>8</v>
      </c>
      <c r="B18" s="31" t="s">
        <v>647</v>
      </c>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row>
    <row r="19" spans="1:32" ht="15.75" x14ac:dyDescent="0.25">
      <c r="A19" s="28">
        <v>9</v>
      </c>
      <c r="B19" s="31" t="s">
        <v>198</v>
      </c>
      <c r="C19" s="31"/>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row>
    <row r="20" spans="1:32" ht="15.75" x14ac:dyDescent="0.25">
      <c r="A20" s="28">
        <v>10</v>
      </c>
      <c r="B20" s="31"/>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row>
    <row r="21" spans="1:32" ht="15.75" x14ac:dyDescent="0.25">
      <c r="A21" s="28">
        <v>11</v>
      </c>
      <c r="B21" s="31"/>
      <c r="C21" s="31"/>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row>
    <row r="22" spans="1:32" ht="15.75" x14ac:dyDescent="0.25">
      <c r="A22" s="28">
        <v>12</v>
      </c>
      <c r="B22" s="31"/>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row>
    <row r="23" spans="1:32" ht="15.75" x14ac:dyDescent="0.25">
      <c r="A23" s="28">
        <v>13</v>
      </c>
      <c r="B23" s="31"/>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row>
    <row r="24" spans="1:32" ht="15.75" x14ac:dyDescent="0.25">
      <c r="A24" s="28">
        <v>14</v>
      </c>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row>
    <row r="25" spans="1:32" ht="15.75" x14ac:dyDescent="0.25">
      <c r="A25" s="28">
        <v>15</v>
      </c>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row>
    <row r="26" spans="1:32" ht="15.75" x14ac:dyDescent="0.25">
      <c r="A26" s="27" t="s">
        <v>618</v>
      </c>
    </row>
    <row r="27" spans="1:32" ht="15.75" x14ac:dyDescent="0.25">
      <c r="A27" s="33" t="s">
        <v>649</v>
      </c>
    </row>
    <row r="28" spans="1:32" ht="15.75" x14ac:dyDescent="0.25">
      <c r="A28" s="33" t="s">
        <v>648</v>
      </c>
    </row>
  </sheetData>
  <mergeCells count="36">
    <mergeCell ref="W5:AF5"/>
    <mergeCell ref="C6:C8"/>
    <mergeCell ref="D6:I6"/>
    <mergeCell ref="A2:AF2"/>
    <mergeCell ref="A3:AF3"/>
    <mergeCell ref="AE6:AF7"/>
    <mergeCell ref="D7:D8"/>
    <mergeCell ref="E7:F7"/>
    <mergeCell ref="G7:G8"/>
    <mergeCell ref="H7:H8"/>
    <mergeCell ref="I7:I8"/>
    <mergeCell ref="N7:N8"/>
    <mergeCell ref="T6:T8"/>
    <mergeCell ref="U6:V6"/>
    <mergeCell ref="W6:W8"/>
    <mergeCell ref="AC7:AC8"/>
    <mergeCell ref="AB7:AB8"/>
    <mergeCell ref="AD6:AD8"/>
    <mergeCell ref="X7:X8"/>
    <mergeCell ref="X6:AC6"/>
    <mergeCell ref="AA7:AA8"/>
    <mergeCell ref="Y7:Z7"/>
    <mergeCell ref="A5:A8"/>
    <mergeCell ref="O7:P7"/>
    <mergeCell ref="B5:B8"/>
    <mergeCell ref="J6:J8"/>
    <mergeCell ref="K6:L7"/>
    <mergeCell ref="C5:L5"/>
    <mergeCell ref="M5:V5"/>
    <mergeCell ref="R7:R8"/>
    <mergeCell ref="S7:S8"/>
    <mergeCell ref="U7:U8"/>
    <mergeCell ref="V7:V8"/>
    <mergeCell ref="M6:M8"/>
    <mergeCell ref="Q7:Q8"/>
    <mergeCell ref="N6:S6"/>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0000"/>
  </sheetPr>
  <dimension ref="A1:L23"/>
  <sheetViews>
    <sheetView workbookViewId="0">
      <selection activeCell="X5" sqref="X5:AC9"/>
    </sheetView>
  </sheetViews>
  <sheetFormatPr defaultRowHeight="15" x14ac:dyDescent="0.25"/>
  <cols>
    <col min="1" max="1" width="5.7109375" customWidth="1"/>
    <col min="2" max="2" width="17.5703125" customWidth="1"/>
    <col min="3" max="3" width="10.7109375" customWidth="1"/>
    <col min="5" max="5" width="11.85546875" customWidth="1"/>
    <col min="12" max="12" width="10.7109375" customWidth="1"/>
  </cols>
  <sheetData>
    <row r="1" spans="1:12" ht="15.75" x14ac:dyDescent="0.25">
      <c r="L1" s="25" t="s">
        <v>650</v>
      </c>
    </row>
    <row r="2" spans="1:12" ht="39" customHeight="1" x14ac:dyDescent="0.25">
      <c r="A2" s="716" t="s">
        <v>651</v>
      </c>
      <c r="B2" s="716"/>
      <c r="C2" s="716"/>
      <c r="D2" s="716"/>
      <c r="E2" s="716"/>
      <c r="F2" s="716"/>
      <c r="G2" s="716"/>
      <c r="H2" s="716"/>
      <c r="I2" s="716"/>
      <c r="J2" s="716"/>
      <c r="K2" s="716"/>
      <c r="L2" s="716"/>
    </row>
    <row r="3" spans="1:12" ht="15.75" x14ac:dyDescent="0.25">
      <c r="A3" s="711" t="s">
        <v>126</v>
      </c>
      <c r="B3" s="711"/>
      <c r="C3" s="711"/>
      <c r="D3" s="711"/>
      <c r="E3" s="711"/>
      <c r="F3" s="711"/>
      <c r="G3" s="711"/>
      <c r="H3" s="711"/>
      <c r="I3" s="711"/>
      <c r="J3" s="711"/>
      <c r="K3" s="711"/>
      <c r="L3" s="711"/>
    </row>
    <row r="4" spans="1:12" ht="15.75" x14ac:dyDescent="0.25">
      <c r="L4" s="26" t="s">
        <v>56</v>
      </c>
    </row>
    <row r="5" spans="1:12" ht="30" customHeight="1" x14ac:dyDescent="0.25">
      <c r="A5" s="717" t="s">
        <v>3</v>
      </c>
      <c r="B5" s="717" t="s">
        <v>652</v>
      </c>
      <c r="C5" s="717" t="s">
        <v>653</v>
      </c>
      <c r="D5" s="717" t="s">
        <v>654</v>
      </c>
      <c r="E5" s="717"/>
      <c r="F5" s="717"/>
      <c r="G5" s="717"/>
      <c r="H5" s="717" t="s">
        <v>358</v>
      </c>
      <c r="I5" s="717"/>
      <c r="J5" s="717"/>
      <c r="K5" s="717"/>
      <c r="L5" s="717" t="s">
        <v>655</v>
      </c>
    </row>
    <row r="6" spans="1:12" ht="47.25" customHeight="1" x14ac:dyDescent="0.25">
      <c r="A6" s="717"/>
      <c r="B6" s="717"/>
      <c r="C6" s="717"/>
      <c r="D6" s="717" t="s">
        <v>656</v>
      </c>
      <c r="E6" s="717"/>
      <c r="F6" s="717" t="s">
        <v>657</v>
      </c>
      <c r="G6" s="717" t="s">
        <v>658</v>
      </c>
      <c r="H6" s="717" t="s">
        <v>656</v>
      </c>
      <c r="I6" s="717"/>
      <c r="J6" s="717" t="s">
        <v>657</v>
      </c>
      <c r="K6" s="717" t="s">
        <v>658</v>
      </c>
      <c r="L6" s="717"/>
    </row>
    <row r="7" spans="1:12" ht="78.75" x14ac:dyDescent="0.25">
      <c r="A7" s="717"/>
      <c r="B7" s="717"/>
      <c r="C7" s="717"/>
      <c r="D7" s="29" t="s">
        <v>130</v>
      </c>
      <c r="E7" s="29" t="s">
        <v>659</v>
      </c>
      <c r="F7" s="717"/>
      <c r="G7" s="717"/>
      <c r="H7" s="29" t="s">
        <v>130</v>
      </c>
      <c r="I7" s="29" t="s">
        <v>659</v>
      </c>
      <c r="J7" s="717"/>
      <c r="K7" s="717"/>
      <c r="L7" s="717"/>
    </row>
    <row r="8" spans="1:12" s="38" customFormat="1" ht="12.75" x14ac:dyDescent="0.2">
      <c r="A8" s="37" t="s">
        <v>15</v>
      </c>
      <c r="B8" s="37" t="s">
        <v>16</v>
      </c>
      <c r="C8" s="37">
        <v>1</v>
      </c>
      <c r="D8" s="37">
        <v>2</v>
      </c>
      <c r="E8" s="37">
        <v>3</v>
      </c>
      <c r="F8" s="37">
        <v>4</v>
      </c>
      <c r="G8" s="37" t="s">
        <v>660</v>
      </c>
      <c r="H8" s="37">
        <v>6</v>
      </c>
      <c r="I8" s="37">
        <v>7</v>
      </c>
      <c r="J8" s="37">
        <v>8</v>
      </c>
      <c r="K8" s="37" t="s">
        <v>661</v>
      </c>
      <c r="L8" s="37" t="s">
        <v>662</v>
      </c>
    </row>
    <row r="9" spans="1:12" ht="15.75" x14ac:dyDescent="0.25">
      <c r="A9" s="28">
        <v>1</v>
      </c>
      <c r="B9" s="31" t="s">
        <v>663</v>
      </c>
      <c r="C9" s="31"/>
      <c r="D9" s="31"/>
      <c r="E9" s="31"/>
      <c r="F9" s="31"/>
      <c r="G9" s="31"/>
      <c r="H9" s="31"/>
      <c r="I9" s="31"/>
      <c r="J9" s="31"/>
      <c r="K9" s="31"/>
      <c r="L9" s="31"/>
    </row>
    <row r="10" spans="1:12" ht="15.75" x14ac:dyDescent="0.25">
      <c r="A10" s="28">
        <v>2</v>
      </c>
      <c r="B10" s="31" t="s">
        <v>664</v>
      </c>
      <c r="C10" s="31"/>
      <c r="D10" s="31"/>
      <c r="E10" s="31"/>
      <c r="F10" s="31"/>
      <c r="G10" s="31"/>
      <c r="H10" s="31"/>
      <c r="I10" s="31"/>
      <c r="J10" s="31"/>
      <c r="K10" s="31"/>
      <c r="L10" s="31"/>
    </row>
    <row r="11" spans="1:12" ht="15.75" x14ac:dyDescent="0.25">
      <c r="A11" s="28">
        <v>3</v>
      </c>
      <c r="B11" s="31" t="s">
        <v>665</v>
      </c>
      <c r="C11" s="31"/>
      <c r="D11" s="31"/>
      <c r="E11" s="31"/>
      <c r="F11" s="31"/>
      <c r="G11" s="31"/>
      <c r="H11" s="31"/>
      <c r="I11" s="31"/>
      <c r="J11" s="31"/>
      <c r="K11" s="31"/>
      <c r="L11" s="31"/>
    </row>
    <row r="12" spans="1:12" ht="15.75" x14ac:dyDescent="0.25">
      <c r="A12" s="28">
        <v>4</v>
      </c>
      <c r="B12" s="31" t="s">
        <v>554</v>
      </c>
      <c r="C12" s="31"/>
      <c r="D12" s="31"/>
      <c r="E12" s="31"/>
      <c r="F12" s="31"/>
      <c r="G12" s="31"/>
      <c r="H12" s="31"/>
      <c r="I12" s="31"/>
      <c r="J12" s="31"/>
      <c r="K12" s="31"/>
      <c r="L12" s="31"/>
    </row>
    <row r="13" spans="1:12" ht="15.75" x14ac:dyDescent="0.25">
      <c r="A13" s="28">
        <v>5</v>
      </c>
      <c r="B13" s="36"/>
      <c r="C13" s="31"/>
      <c r="D13" s="31"/>
      <c r="E13" s="31"/>
      <c r="F13" s="31"/>
      <c r="G13" s="31"/>
      <c r="H13" s="31"/>
      <c r="I13" s="31"/>
      <c r="J13" s="31"/>
      <c r="K13" s="31"/>
      <c r="L13" s="31"/>
    </row>
    <row r="14" spans="1:12" ht="15.75" x14ac:dyDescent="0.25">
      <c r="A14" s="28">
        <v>6</v>
      </c>
      <c r="B14" s="36"/>
      <c r="C14" s="31"/>
      <c r="D14" s="31"/>
      <c r="E14" s="31"/>
      <c r="F14" s="31"/>
      <c r="G14" s="31"/>
      <c r="H14" s="31"/>
      <c r="I14" s="31"/>
      <c r="J14" s="31"/>
      <c r="K14" s="31"/>
      <c r="L14" s="31"/>
    </row>
    <row r="15" spans="1:12" ht="15.75" x14ac:dyDescent="0.25">
      <c r="A15" s="28">
        <v>7</v>
      </c>
      <c r="B15" s="36"/>
      <c r="C15" s="31"/>
      <c r="D15" s="31"/>
      <c r="E15" s="31"/>
      <c r="F15" s="31"/>
      <c r="G15" s="31"/>
      <c r="H15" s="31"/>
      <c r="I15" s="31"/>
      <c r="J15" s="31"/>
      <c r="K15" s="31"/>
      <c r="L15" s="31"/>
    </row>
    <row r="16" spans="1:12" ht="15.75" x14ac:dyDescent="0.25">
      <c r="A16" s="28">
        <v>8</v>
      </c>
      <c r="B16" s="36"/>
      <c r="C16" s="31"/>
      <c r="D16" s="31"/>
      <c r="E16" s="31"/>
      <c r="F16" s="31"/>
      <c r="G16" s="31"/>
      <c r="H16" s="31"/>
      <c r="I16" s="31"/>
      <c r="J16" s="31"/>
      <c r="K16" s="31"/>
      <c r="L16" s="31"/>
    </row>
    <row r="17" spans="1:12" ht="15.75" x14ac:dyDescent="0.25">
      <c r="A17" s="28">
        <v>9</v>
      </c>
      <c r="B17" s="36"/>
      <c r="C17" s="31"/>
      <c r="D17" s="31"/>
      <c r="E17" s="31"/>
      <c r="F17" s="31"/>
      <c r="G17" s="31"/>
      <c r="H17" s="31"/>
      <c r="I17" s="31"/>
      <c r="J17" s="31"/>
      <c r="K17" s="31"/>
      <c r="L17" s="31"/>
    </row>
    <row r="18" spans="1:12" ht="15.75" x14ac:dyDescent="0.25">
      <c r="A18" s="28">
        <v>10</v>
      </c>
      <c r="B18" s="36"/>
      <c r="C18" s="31"/>
      <c r="D18" s="31"/>
      <c r="E18" s="31"/>
      <c r="F18" s="31"/>
      <c r="G18" s="31"/>
      <c r="H18" s="31"/>
      <c r="I18" s="31"/>
      <c r="J18" s="31"/>
      <c r="K18" s="31"/>
      <c r="L18" s="31"/>
    </row>
    <row r="19" spans="1:12" ht="15.75" x14ac:dyDescent="0.25">
      <c r="A19" s="28">
        <v>11</v>
      </c>
      <c r="B19" s="36"/>
      <c r="C19" s="31"/>
      <c r="D19" s="31"/>
      <c r="E19" s="31"/>
      <c r="F19" s="31"/>
      <c r="G19" s="31"/>
      <c r="H19" s="31"/>
      <c r="I19" s="31"/>
      <c r="J19" s="31"/>
      <c r="K19" s="31"/>
      <c r="L19" s="31"/>
    </row>
    <row r="20" spans="1:12" ht="15.75" x14ac:dyDescent="0.25">
      <c r="A20" s="28">
        <v>12</v>
      </c>
      <c r="B20" s="36"/>
      <c r="C20" s="31"/>
      <c r="D20" s="31"/>
      <c r="E20" s="31"/>
      <c r="F20" s="31"/>
      <c r="G20" s="31"/>
      <c r="H20" s="31"/>
      <c r="I20" s="31"/>
      <c r="J20" s="31"/>
      <c r="K20" s="31"/>
      <c r="L20" s="31"/>
    </row>
    <row r="21" spans="1:12" ht="15.75" x14ac:dyDescent="0.25">
      <c r="A21" s="28">
        <v>13</v>
      </c>
      <c r="B21" s="36"/>
      <c r="C21" s="31"/>
      <c r="D21" s="31"/>
      <c r="E21" s="31"/>
      <c r="F21" s="31"/>
      <c r="G21" s="31"/>
      <c r="H21" s="31"/>
      <c r="I21" s="31"/>
      <c r="J21" s="31"/>
      <c r="K21" s="31"/>
      <c r="L21" s="31"/>
    </row>
    <row r="22" spans="1:12" ht="15.75" x14ac:dyDescent="0.25">
      <c r="A22" s="28">
        <v>14</v>
      </c>
      <c r="B22" s="36"/>
      <c r="C22" s="31"/>
      <c r="D22" s="31"/>
      <c r="E22" s="31"/>
      <c r="F22" s="31"/>
      <c r="G22" s="31"/>
      <c r="H22" s="31"/>
      <c r="I22" s="31"/>
      <c r="J22" s="31"/>
      <c r="K22" s="31"/>
      <c r="L22" s="31"/>
    </row>
    <row r="23" spans="1:12" ht="15.75" x14ac:dyDescent="0.25">
      <c r="A23" s="28">
        <v>15</v>
      </c>
      <c r="B23" s="36"/>
      <c r="C23" s="31"/>
      <c r="D23" s="31"/>
      <c r="E23" s="31"/>
      <c r="F23" s="31"/>
      <c r="G23" s="31"/>
      <c r="H23" s="31"/>
      <c r="I23" s="31"/>
      <c r="J23" s="31"/>
      <c r="K23" s="31"/>
      <c r="L23" s="31"/>
    </row>
  </sheetData>
  <mergeCells count="14">
    <mergeCell ref="A2:L2"/>
    <mergeCell ref="A3:L3"/>
    <mergeCell ref="J6:J7"/>
    <mergeCell ref="K6:K7"/>
    <mergeCell ref="A5:A7"/>
    <mergeCell ref="B5:B7"/>
    <mergeCell ref="C5:C7"/>
    <mergeCell ref="D5:G5"/>
    <mergeCell ref="H5:K5"/>
    <mergeCell ref="L5:L7"/>
    <mergeCell ref="D6:E6"/>
    <mergeCell ref="F6:F7"/>
    <mergeCell ref="G6:G7"/>
    <mergeCell ref="H6:I6"/>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0000"/>
  </sheetPr>
  <dimension ref="A1:E20"/>
  <sheetViews>
    <sheetView workbookViewId="0"/>
  </sheetViews>
  <sheetFormatPr defaultRowHeight="15" x14ac:dyDescent="0.25"/>
  <cols>
    <col min="1" max="1" width="6.5703125" customWidth="1"/>
    <col min="2" max="2" width="44.7109375" customWidth="1"/>
    <col min="3" max="5" width="12.7109375" customWidth="1"/>
  </cols>
  <sheetData>
    <row r="1" spans="1:5" ht="15.75" x14ac:dyDescent="0.25">
      <c r="E1" s="25" t="s">
        <v>666</v>
      </c>
    </row>
    <row r="2" spans="1:5" ht="25.5" customHeight="1" x14ac:dyDescent="0.25">
      <c r="A2" s="716" t="s">
        <v>667</v>
      </c>
      <c r="B2" s="716"/>
      <c r="C2" s="716"/>
      <c r="D2" s="716"/>
      <c r="E2" s="716"/>
    </row>
    <row r="3" spans="1:5" ht="15.75" x14ac:dyDescent="0.25">
      <c r="A3" s="716" t="s">
        <v>668</v>
      </c>
      <c r="B3" s="716"/>
      <c r="C3" s="716"/>
      <c r="D3" s="716"/>
      <c r="E3" s="716"/>
    </row>
    <row r="4" spans="1:5" ht="15.75" x14ac:dyDescent="0.25">
      <c r="A4" s="711" t="s">
        <v>126</v>
      </c>
      <c r="B4" s="711"/>
      <c r="C4" s="711"/>
      <c r="D4" s="711"/>
      <c r="E4" s="711"/>
    </row>
    <row r="5" spans="1:5" ht="15.75" x14ac:dyDescent="0.25">
      <c r="E5" s="26" t="s">
        <v>56</v>
      </c>
    </row>
    <row r="6" spans="1:5" ht="31.5" x14ac:dyDescent="0.25">
      <c r="A6" s="29" t="s">
        <v>3</v>
      </c>
      <c r="B6" s="29" t="s">
        <v>4</v>
      </c>
      <c r="C6" s="29" t="s">
        <v>654</v>
      </c>
      <c r="D6" s="29" t="s">
        <v>358</v>
      </c>
      <c r="E6" s="29" t="s">
        <v>376</v>
      </c>
    </row>
    <row r="7" spans="1:5" ht="15.75" x14ac:dyDescent="0.25">
      <c r="A7" s="29" t="s">
        <v>15</v>
      </c>
      <c r="B7" s="29" t="s">
        <v>16</v>
      </c>
      <c r="C7" s="29">
        <v>1</v>
      </c>
      <c r="D7" s="29">
        <v>2</v>
      </c>
      <c r="E7" s="29" t="s">
        <v>269</v>
      </c>
    </row>
    <row r="8" spans="1:5" ht="19.5" customHeight="1" x14ac:dyDescent="0.25">
      <c r="A8" s="29"/>
      <c r="B8" s="30" t="s">
        <v>133</v>
      </c>
      <c r="C8" s="28"/>
      <c r="D8" s="28"/>
      <c r="E8" s="28"/>
    </row>
    <row r="9" spans="1:5" ht="19.5" customHeight="1" x14ac:dyDescent="0.25">
      <c r="A9" s="28">
        <v>1</v>
      </c>
      <c r="B9" s="31" t="s">
        <v>669</v>
      </c>
      <c r="C9" s="28"/>
      <c r="D9" s="28"/>
      <c r="E9" s="28"/>
    </row>
    <row r="10" spans="1:5" ht="19.5" customHeight="1" x14ac:dyDescent="0.25">
      <c r="A10" s="28" t="s">
        <v>22</v>
      </c>
      <c r="B10" s="32" t="s">
        <v>670</v>
      </c>
      <c r="C10" s="28"/>
      <c r="D10" s="28"/>
      <c r="E10" s="28"/>
    </row>
    <row r="11" spans="1:5" ht="19.5" customHeight="1" x14ac:dyDescent="0.25">
      <c r="A11" s="28" t="s">
        <v>22</v>
      </c>
      <c r="B11" s="32" t="s">
        <v>671</v>
      </c>
      <c r="C11" s="28"/>
      <c r="D11" s="28"/>
      <c r="E11" s="28"/>
    </row>
    <row r="12" spans="1:5" ht="19.5" customHeight="1" x14ac:dyDescent="0.25">
      <c r="A12" s="28">
        <v>2</v>
      </c>
      <c r="B12" s="31" t="s">
        <v>672</v>
      </c>
      <c r="C12" s="28"/>
      <c r="D12" s="28"/>
      <c r="E12" s="28"/>
    </row>
    <row r="13" spans="1:5" ht="19.5" customHeight="1" x14ac:dyDescent="0.25">
      <c r="A13" s="28">
        <v>3</v>
      </c>
      <c r="B13" s="31" t="s">
        <v>673</v>
      </c>
      <c r="C13" s="28"/>
      <c r="D13" s="28"/>
      <c r="E13" s="28"/>
    </row>
    <row r="14" spans="1:5" ht="19.5" customHeight="1" x14ac:dyDescent="0.25">
      <c r="A14" s="28">
        <v>4</v>
      </c>
      <c r="B14" s="31" t="s">
        <v>674</v>
      </c>
      <c r="C14" s="28"/>
      <c r="D14" s="28"/>
      <c r="E14" s="28"/>
    </row>
    <row r="15" spans="1:5" ht="19.5" customHeight="1" x14ac:dyDescent="0.25">
      <c r="A15" s="28">
        <v>5</v>
      </c>
      <c r="B15" s="31" t="s">
        <v>675</v>
      </c>
      <c r="C15" s="28"/>
      <c r="D15" s="28"/>
      <c r="E15" s="28"/>
    </row>
    <row r="16" spans="1:5" ht="19.5" customHeight="1" x14ac:dyDescent="0.25">
      <c r="A16" s="28">
        <v>6</v>
      </c>
      <c r="B16" s="31" t="s">
        <v>676</v>
      </c>
      <c r="C16" s="28"/>
      <c r="D16" s="28"/>
      <c r="E16" s="28"/>
    </row>
    <row r="17" spans="1:5" ht="19.5" customHeight="1" x14ac:dyDescent="0.25">
      <c r="A17" s="28">
        <v>7</v>
      </c>
      <c r="B17" s="31" t="s">
        <v>677</v>
      </c>
      <c r="C17" s="28"/>
      <c r="D17" s="28"/>
      <c r="E17" s="28"/>
    </row>
    <row r="18" spans="1:5" ht="19.5" customHeight="1" x14ac:dyDescent="0.25">
      <c r="A18" s="28">
        <v>8</v>
      </c>
      <c r="B18" s="31"/>
      <c r="C18" s="28"/>
      <c r="D18" s="28"/>
      <c r="E18" s="28"/>
    </row>
    <row r="19" spans="1:5" ht="19.5" customHeight="1" x14ac:dyDescent="0.25">
      <c r="A19" s="28">
        <v>9</v>
      </c>
      <c r="B19" s="31"/>
      <c r="C19" s="28"/>
      <c r="D19" s="28"/>
      <c r="E19" s="28"/>
    </row>
    <row r="20" spans="1:5" ht="19.5" customHeight="1" x14ac:dyDescent="0.25">
      <c r="A20" s="28">
        <v>10</v>
      </c>
      <c r="B20" s="31"/>
      <c r="C20" s="28"/>
      <c r="D20" s="28"/>
      <c r="E20" s="28"/>
    </row>
  </sheetData>
  <mergeCells count="3">
    <mergeCell ref="A2:E2"/>
    <mergeCell ref="A3:E3"/>
    <mergeCell ref="A4:E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sheetPr>
  <dimension ref="A1:I50"/>
  <sheetViews>
    <sheetView workbookViewId="0">
      <selection sqref="A1:I1"/>
    </sheetView>
  </sheetViews>
  <sheetFormatPr defaultColWidth="9.140625" defaultRowHeight="15" x14ac:dyDescent="0.25"/>
  <cols>
    <col min="1" max="1" width="6.28515625" style="7" customWidth="1"/>
    <col min="2" max="2" width="31.28515625" style="7" customWidth="1"/>
    <col min="3" max="8" width="10.28515625" style="7" customWidth="1"/>
    <col min="9" max="16384" width="9.140625" style="7"/>
  </cols>
  <sheetData>
    <row r="1" spans="1:9" x14ac:dyDescent="0.25">
      <c r="A1" s="695" t="s">
        <v>124</v>
      </c>
      <c r="B1" s="695"/>
      <c r="C1" s="695"/>
      <c r="D1" s="695"/>
      <c r="E1" s="695"/>
      <c r="F1" s="695"/>
      <c r="G1" s="695"/>
      <c r="H1" s="695"/>
      <c r="I1" s="695"/>
    </row>
    <row r="2" spans="1:9" ht="18.75" x14ac:dyDescent="0.25">
      <c r="A2" s="696" t="s">
        <v>125</v>
      </c>
      <c r="B2" s="696"/>
      <c r="C2" s="696"/>
      <c r="D2" s="696"/>
      <c r="E2" s="696"/>
      <c r="F2" s="696"/>
      <c r="G2" s="696"/>
      <c r="H2" s="696"/>
      <c r="I2" s="696"/>
    </row>
    <row r="3" spans="1:9" x14ac:dyDescent="0.25">
      <c r="A3" s="697" t="s">
        <v>126</v>
      </c>
      <c r="B3" s="697"/>
      <c r="C3" s="697"/>
      <c r="D3" s="697"/>
      <c r="E3" s="697"/>
      <c r="F3" s="697"/>
      <c r="G3" s="697"/>
      <c r="H3" s="697"/>
      <c r="I3" s="697"/>
    </row>
    <row r="4" spans="1:9" x14ac:dyDescent="0.25">
      <c r="H4" s="698" t="s">
        <v>56</v>
      </c>
      <c r="I4" s="698"/>
    </row>
    <row r="5" spans="1:9" x14ac:dyDescent="0.25">
      <c r="A5" s="699" t="s">
        <v>3</v>
      </c>
      <c r="B5" s="699" t="s">
        <v>4</v>
      </c>
      <c r="C5" s="699" t="s">
        <v>127</v>
      </c>
      <c r="D5" s="699"/>
      <c r="E5" s="699"/>
      <c r="F5" s="699" t="s">
        <v>128</v>
      </c>
      <c r="G5" s="699"/>
      <c r="H5" s="699"/>
      <c r="I5" s="699" t="s">
        <v>129</v>
      </c>
    </row>
    <row r="6" spans="1:9" ht="57" x14ac:dyDescent="0.25">
      <c r="A6" s="699"/>
      <c r="B6" s="699"/>
      <c r="C6" s="8" t="s">
        <v>130</v>
      </c>
      <c r="D6" s="8" t="s">
        <v>131</v>
      </c>
      <c r="E6" s="8" t="s">
        <v>132</v>
      </c>
      <c r="F6" s="8" t="s">
        <v>130</v>
      </c>
      <c r="G6" s="8" t="s">
        <v>131</v>
      </c>
      <c r="H6" s="8" t="s">
        <v>132</v>
      </c>
      <c r="I6" s="699"/>
    </row>
    <row r="7" spans="1:9" x14ac:dyDescent="0.25">
      <c r="A7" s="8" t="s">
        <v>15</v>
      </c>
      <c r="B7" s="8" t="s">
        <v>16</v>
      </c>
      <c r="C7" s="8">
        <v>1</v>
      </c>
      <c r="D7" s="8">
        <v>2</v>
      </c>
      <c r="E7" s="8">
        <v>3</v>
      </c>
      <c r="F7" s="8">
        <v>4</v>
      </c>
      <c r="G7" s="8">
        <v>5</v>
      </c>
      <c r="H7" s="8">
        <v>6</v>
      </c>
      <c r="I7" s="8">
        <v>7</v>
      </c>
    </row>
    <row r="8" spans="1:9" x14ac:dyDescent="0.25">
      <c r="A8" s="10"/>
      <c r="B8" s="8" t="s">
        <v>133</v>
      </c>
      <c r="C8" s="10"/>
      <c r="D8" s="10"/>
      <c r="E8" s="10"/>
      <c r="F8" s="10"/>
      <c r="G8" s="10"/>
      <c r="H8" s="10"/>
      <c r="I8" s="10"/>
    </row>
    <row r="9" spans="1:9" x14ac:dyDescent="0.25">
      <c r="A9" s="10"/>
      <c r="B9" s="11" t="s">
        <v>134</v>
      </c>
      <c r="C9" s="10"/>
      <c r="D9" s="10"/>
      <c r="E9" s="10"/>
      <c r="F9" s="10"/>
      <c r="G9" s="10"/>
      <c r="H9" s="10"/>
      <c r="I9" s="10"/>
    </row>
    <row r="10" spans="1:9" x14ac:dyDescent="0.25">
      <c r="A10" s="10" t="s">
        <v>22</v>
      </c>
      <c r="B10" s="11" t="s">
        <v>135</v>
      </c>
      <c r="C10" s="10"/>
      <c r="D10" s="10"/>
      <c r="E10" s="10"/>
      <c r="F10" s="10"/>
      <c r="G10" s="10"/>
      <c r="H10" s="10"/>
      <c r="I10" s="10"/>
    </row>
    <row r="11" spans="1:9" x14ac:dyDescent="0.25">
      <c r="A11" s="10" t="s">
        <v>22</v>
      </c>
      <c r="B11" s="11" t="s">
        <v>136</v>
      </c>
      <c r="C11" s="10"/>
      <c r="D11" s="10"/>
      <c r="E11" s="10"/>
      <c r="F11" s="10"/>
      <c r="G11" s="10"/>
      <c r="H11" s="10"/>
      <c r="I11" s="10"/>
    </row>
    <row r="12" spans="1:9" x14ac:dyDescent="0.25">
      <c r="A12" s="8" t="s">
        <v>83</v>
      </c>
      <c r="B12" s="9" t="s">
        <v>137</v>
      </c>
      <c r="C12" s="10"/>
      <c r="D12" s="10"/>
      <c r="E12" s="10"/>
      <c r="F12" s="10"/>
      <c r="G12" s="10"/>
      <c r="H12" s="10"/>
      <c r="I12" s="10"/>
    </row>
    <row r="13" spans="1:9" x14ac:dyDescent="0.25">
      <c r="A13" s="10"/>
      <c r="B13" s="11" t="s">
        <v>134</v>
      </c>
      <c r="C13" s="10"/>
      <c r="D13" s="10"/>
      <c r="E13" s="10"/>
      <c r="F13" s="10"/>
      <c r="G13" s="10"/>
      <c r="H13" s="10"/>
      <c r="I13" s="10"/>
    </row>
    <row r="14" spans="1:9" x14ac:dyDescent="0.25">
      <c r="A14" s="10" t="s">
        <v>22</v>
      </c>
      <c r="B14" s="11" t="s">
        <v>135</v>
      </c>
      <c r="C14" s="10"/>
      <c r="D14" s="10"/>
      <c r="E14" s="10"/>
      <c r="F14" s="10"/>
      <c r="G14" s="10"/>
      <c r="H14" s="10"/>
      <c r="I14" s="10"/>
    </row>
    <row r="15" spans="1:9" x14ac:dyDescent="0.25">
      <c r="A15" s="10" t="s">
        <v>22</v>
      </c>
      <c r="B15" s="11" t="s">
        <v>136</v>
      </c>
      <c r="C15" s="10"/>
      <c r="D15" s="10"/>
      <c r="E15" s="10"/>
      <c r="F15" s="10"/>
      <c r="G15" s="10"/>
      <c r="H15" s="10"/>
      <c r="I15" s="10"/>
    </row>
    <row r="16" spans="1:9" x14ac:dyDescent="0.25">
      <c r="A16" s="10">
        <v>1</v>
      </c>
      <c r="B16" s="11" t="s">
        <v>138</v>
      </c>
      <c r="C16" s="10"/>
      <c r="D16" s="10"/>
      <c r="E16" s="10"/>
      <c r="F16" s="10"/>
      <c r="G16" s="10"/>
      <c r="H16" s="10"/>
      <c r="I16" s="10"/>
    </row>
    <row r="17" spans="1:9" ht="30" x14ac:dyDescent="0.25">
      <c r="A17" s="10">
        <v>2</v>
      </c>
      <c r="B17" s="11" t="s">
        <v>139</v>
      </c>
      <c r="C17" s="10"/>
      <c r="D17" s="10"/>
      <c r="E17" s="10"/>
      <c r="F17" s="10"/>
      <c r="G17" s="10"/>
      <c r="H17" s="10"/>
      <c r="I17" s="10"/>
    </row>
    <row r="18" spans="1:9" ht="30" x14ac:dyDescent="0.25">
      <c r="A18" s="10">
        <v>3</v>
      </c>
      <c r="B18" s="11" t="s">
        <v>140</v>
      </c>
      <c r="C18" s="10"/>
      <c r="D18" s="10"/>
      <c r="E18" s="10"/>
      <c r="F18" s="10"/>
      <c r="G18" s="10"/>
      <c r="H18" s="10"/>
      <c r="I18" s="10"/>
    </row>
    <row r="19" spans="1:9" x14ac:dyDescent="0.25">
      <c r="A19" s="10">
        <v>4</v>
      </c>
      <c r="B19" s="11" t="s">
        <v>141</v>
      </c>
      <c r="C19" s="10"/>
      <c r="D19" s="10"/>
      <c r="E19" s="10"/>
      <c r="F19" s="10"/>
      <c r="G19" s="10"/>
      <c r="H19" s="10"/>
      <c r="I19" s="10"/>
    </row>
    <row r="20" spans="1:9" ht="28.5" x14ac:dyDescent="0.25">
      <c r="A20" s="8" t="s">
        <v>70</v>
      </c>
      <c r="B20" s="9" t="s">
        <v>142</v>
      </c>
      <c r="C20" s="10"/>
      <c r="D20" s="10"/>
      <c r="E20" s="10"/>
      <c r="F20" s="10"/>
      <c r="G20" s="10"/>
      <c r="H20" s="10"/>
      <c r="I20" s="10"/>
    </row>
    <row r="21" spans="1:9" x14ac:dyDescent="0.25">
      <c r="A21" s="10"/>
      <c r="B21" s="11" t="s">
        <v>134</v>
      </c>
      <c r="C21" s="10"/>
      <c r="D21" s="10"/>
      <c r="E21" s="10"/>
      <c r="F21" s="10"/>
      <c r="G21" s="10"/>
      <c r="H21" s="10"/>
      <c r="I21" s="10"/>
    </row>
    <row r="22" spans="1:9" x14ac:dyDescent="0.25">
      <c r="A22" s="10" t="s">
        <v>22</v>
      </c>
      <c r="B22" s="11" t="s">
        <v>135</v>
      </c>
      <c r="C22" s="10"/>
      <c r="D22" s="10"/>
      <c r="E22" s="10"/>
      <c r="F22" s="10"/>
      <c r="G22" s="10"/>
      <c r="H22" s="10"/>
      <c r="I22" s="10"/>
    </row>
    <row r="23" spans="1:9" x14ac:dyDescent="0.25">
      <c r="A23" s="10" t="s">
        <v>22</v>
      </c>
      <c r="B23" s="11" t="s">
        <v>136</v>
      </c>
      <c r="C23" s="10"/>
      <c r="D23" s="10"/>
      <c r="E23" s="10"/>
      <c r="F23" s="10"/>
      <c r="G23" s="10"/>
      <c r="H23" s="10"/>
      <c r="I23" s="10"/>
    </row>
    <row r="24" spans="1:9" ht="28.5" x14ac:dyDescent="0.25">
      <c r="A24" s="8">
        <v>1</v>
      </c>
      <c r="B24" s="9" t="s">
        <v>143</v>
      </c>
      <c r="C24" s="10"/>
      <c r="D24" s="10"/>
      <c r="E24" s="10"/>
      <c r="F24" s="10"/>
      <c r="G24" s="10"/>
      <c r="H24" s="10"/>
      <c r="I24" s="10"/>
    </row>
    <row r="25" spans="1:9" x14ac:dyDescent="0.25">
      <c r="A25" s="10"/>
      <c r="B25" s="11" t="s">
        <v>134</v>
      </c>
      <c r="C25" s="10"/>
      <c r="D25" s="10"/>
      <c r="E25" s="10"/>
      <c r="F25" s="10"/>
      <c r="G25" s="10"/>
      <c r="H25" s="10"/>
      <c r="I25" s="10"/>
    </row>
    <row r="26" spans="1:9" x14ac:dyDescent="0.25">
      <c r="A26" s="10" t="s">
        <v>22</v>
      </c>
      <c r="B26" s="11" t="s">
        <v>135</v>
      </c>
      <c r="C26" s="10"/>
      <c r="D26" s="10"/>
      <c r="E26" s="10"/>
      <c r="F26" s="10"/>
      <c r="G26" s="10"/>
      <c r="H26" s="10"/>
      <c r="I26" s="10"/>
    </row>
    <row r="27" spans="1:9" x14ac:dyDescent="0.25">
      <c r="A27" s="10" t="s">
        <v>22</v>
      </c>
      <c r="B27" s="11" t="s">
        <v>136</v>
      </c>
      <c r="C27" s="10"/>
      <c r="D27" s="10"/>
      <c r="E27" s="10"/>
      <c r="F27" s="10"/>
      <c r="G27" s="10"/>
      <c r="H27" s="10"/>
      <c r="I27" s="10"/>
    </row>
    <row r="28" spans="1:9" x14ac:dyDescent="0.25">
      <c r="A28" s="10" t="s">
        <v>144</v>
      </c>
      <c r="B28" s="12" t="s">
        <v>145</v>
      </c>
      <c r="C28" s="10"/>
      <c r="D28" s="10"/>
      <c r="E28" s="10"/>
      <c r="F28" s="10"/>
      <c r="G28" s="10"/>
      <c r="H28" s="10"/>
      <c r="I28" s="10"/>
    </row>
    <row r="29" spans="1:9" x14ac:dyDescent="0.25">
      <c r="A29" s="10"/>
      <c r="B29" s="11" t="s">
        <v>134</v>
      </c>
      <c r="C29" s="10"/>
      <c r="D29" s="10"/>
      <c r="E29" s="10"/>
      <c r="F29" s="10"/>
      <c r="G29" s="10"/>
      <c r="H29" s="10"/>
      <c r="I29" s="10"/>
    </row>
    <row r="30" spans="1:9" x14ac:dyDescent="0.25">
      <c r="A30" s="10" t="s">
        <v>22</v>
      </c>
      <c r="B30" s="11" t="s">
        <v>135</v>
      </c>
      <c r="C30" s="10"/>
      <c r="D30" s="10"/>
      <c r="E30" s="10"/>
      <c r="F30" s="10"/>
      <c r="G30" s="10"/>
      <c r="H30" s="10"/>
      <c r="I30" s="10"/>
    </row>
    <row r="31" spans="1:9" x14ac:dyDescent="0.25">
      <c r="A31" s="10" t="s">
        <v>22</v>
      </c>
      <c r="B31" s="11" t="s">
        <v>136</v>
      </c>
      <c r="C31" s="10"/>
      <c r="D31" s="10"/>
      <c r="E31" s="10"/>
      <c r="F31" s="10"/>
      <c r="G31" s="10"/>
      <c r="H31" s="10"/>
      <c r="I31" s="10"/>
    </row>
    <row r="32" spans="1:9" x14ac:dyDescent="0.25">
      <c r="A32" s="10" t="s">
        <v>146</v>
      </c>
      <c r="B32" s="12" t="s">
        <v>147</v>
      </c>
      <c r="C32" s="10"/>
      <c r="D32" s="10"/>
      <c r="E32" s="10"/>
      <c r="F32" s="10"/>
      <c r="G32" s="10"/>
      <c r="H32" s="10"/>
      <c r="I32" s="10"/>
    </row>
    <row r="33" spans="1:9" x14ac:dyDescent="0.25">
      <c r="A33" s="10"/>
      <c r="B33" s="11" t="s">
        <v>148</v>
      </c>
      <c r="C33" s="10"/>
      <c r="D33" s="10"/>
      <c r="E33" s="10"/>
      <c r="F33" s="10"/>
      <c r="G33" s="10"/>
      <c r="H33" s="10"/>
      <c r="I33" s="10"/>
    </row>
    <row r="34" spans="1:9" x14ac:dyDescent="0.25">
      <c r="A34" s="10" t="s">
        <v>149</v>
      </c>
      <c r="B34" s="12" t="s">
        <v>150</v>
      </c>
      <c r="C34" s="10"/>
      <c r="D34" s="10"/>
      <c r="E34" s="10"/>
      <c r="F34" s="10"/>
      <c r="G34" s="10"/>
      <c r="H34" s="10"/>
      <c r="I34" s="10"/>
    </row>
    <row r="35" spans="1:9" x14ac:dyDescent="0.25">
      <c r="A35" s="8">
        <v>2</v>
      </c>
      <c r="B35" s="9" t="s">
        <v>151</v>
      </c>
      <c r="C35" s="10"/>
      <c r="D35" s="10"/>
      <c r="E35" s="10"/>
      <c r="F35" s="10"/>
      <c r="G35" s="10"/>
      <c r="H35" s="10"/>
      <c r="I35" s="10"/>
    </row>
    <row r="36" spans="1:9" x14ac:dyDescent="0.25">
      <c r="A36" s="10"/>
      <c r="B36" s="11" t="s">
        <v>134</v>
      </c>
      <c r="C36" s="10"/>
      <c r="D36" s="10"/>
      <c r="E36" s="10"/>
      <c r="F36" s="10"/>
      <c r="G36" s="10"/>
      <c r="H36" s="10"/>
      <c r="I36" s="10"/>
    </row>
    <row r="37" spans="1:9" x14ac:dyDescent="0.25">
      <c r="A37" s="10" t="s">
        <v>22</v>
      </c>
      <c r="B37" s="11" t="s">
        <v>135</v>
      </c>
      <c r="C37" s="10"/>
      <c r="D37" s="10"/>
      <c r="E37" s="10"/>
      <c r="F37" s="10"/>
      <c r="G37" s="10"/>
      <c r="H37" s="10"/>
      <c r="I37" s="10"/>
    </row>
    <row r="38" spans="1:9" x14ac:dyDescent="0.25">
      <c r="A38" s="10" t="s">
        <v>22</v>
      </c>
      <c r="B38" s="11" t="s">
        <v>136</v>
      </c>
      <c r="C38" s="10"/>
      <c r="D38" s="10"/>
      <c r="E38" s="10"/>
      <c r="F38" s="10"/>
      <c r="G38" s="10"/>
      <c r="H38" s="10"/>
      <c r="I38" s="10"/>
    </row>
    <row r="39" spans="1:9" x14ac:dyDescent="0.25">
      <c r="A39" s="10" t="s">
        <v>144</v>
      </c>
      <c r="B39" s="12" t="s">
        <v>152</v>
      </c>
      <c r="C39" s="10"/>
      <c r="D39" s="10"/>
      <c r="E39" s="10"/>
      <c r="F39" s="10"/>
      <c r="G39" s="10"/>
      <c r="H39" s="10"/>
      <c r="I39" s="10"/>
    </row>
    <row r="40" spans="1:9" x14ac:dyDescent="0.25">
      <c r="A40" s="10"/>
      <c r="B40" s="11" t="s">
        <v>134</v>
      </c>
      <c r="C40" s="10"/>
      <c r="D40" s="10"/>
      <c r="E40" s="10"/>
      <c r="F40" s="10"/>
      <c r="G40" s="10"/>
      <c r="H40" s="10"/>
      <c r="I40" s="10"/>
    </row>
    <row r="41" spans="1:9" x14ac:dyDescent="0.25">
      <c r="A41" s="10" t="s">
        <v>22</v>
      </c>
      <c r="B41" s="11" t="s">
        <v>135</v>
      </c>
      <c r="C41" s="10"/>
      <c r="D41" s="10"/>
      <c r="E41" s="10"/>
      <c r="F41" s="10"/>
      <c r="G41" s="10"/>
      <c r="H41" s="10"/>
      <c r="I41" s="10"/>
    </row>
    <row r="42" spans="1:9" x14ac:dyDescent="0.25">
      <c r="A42" s="10" t="s">
        <v>22</v>
      </c>
      <c r="B42" s="11" t="s">
        <v>136</v>
      </c>
      <c r="C42" s="10"/>
      <c r="D42" s="10"/>
      <c r="E42" s="10"/>
      <c r="F42" s="10"/>
      <c r="G42" s="10"/>
      <c r="H42" s="10"/>
      <c r="I42" s="10"/>
    </row>
    <row r="43" spans="1:9" x14ac:dyDescent="0.25">
      <c r="A43" s="10" t="s">
        <v>146</v>
      </c>
      <c r="B43" s="12" t="s">
        <v>153</v>
      </c>
      <c r="C43" s="10"/>
      <c r="D43" s="10"/>
      <c r="E43" s="10"/>
      <c r="F43" s="10"/>
      <c r="G43" s="10"/>
      <c r="H43" s="10"/>
      <c r="I43" s="10"/>
    </row>
    <row r="44" spans="1:9" x14ac:dyDescent="0.25">
      <c r="A44" s="10"/>
      <c r="B44" s="11" t="s">
        <v>154</v>
      </c>
      <c r="C44" s="10"/>
      <c r="D44" s="10"/>
      <c r="E44" s="10"/>
      <c r="F44" s="10"/>
      <c r="G44" s="10"/>
      <c r="H44" s="10"/>
      <c r="I44" s="10"/>
    </row>
    <row r="45" spans="1:9" x14ac:dyDescent="0.25">
      <c r="A45" s="10" t="s">
        <v>149</v>
      </c>
      <c r="B45" s="12" t="s">
        <v>150</v>
      </c>
      <c r="C45" s="10"/>
      <c r="D45" s="10"/>
      <c r="E45" s="10"/>
      <c r="F45" s="10"/>
      <c r="G45" s="10"/>
      <c r="H45" s="10"/>
      <c r="I45" s="10"/>
    </row>
    <row r="46" spans="1:9" ht="28.5" x14ac:dyDescent="0.25">
      <c r="A46" s="8" t="s">
        <v>73</v>
      </c>
      <c r="B46" s="9" t="s">
        <v>155</v>
      </c>
      <c r="C46" s="10"/>
      <c r="D46" s="10"/>
      <c r="E46" s="10"/>
      <c r="F46" s="10"/>
      <c r="G46" s="10"/>
      <c r="H46" s="10"/>
      <c r="I46" s="10"/>
    </row>
    <row r="47" spans="1:9" x14ac:dyDescent="0.25">
      <c r="A47" s="10">
        <v>1</v>
      </c>
      <c r="B47" s="11" t="s">
        <v>156</v>
      </c>
      <c r="C47" s="10"/>
      <c r="D47" s="10"/>
      <c r="E47" s="10"/>
      <c r="F47" s="10"/>
      <c r="G47" s="10"/>
      <c r="H47" s="10"/>
      <c r="I47" s="10"/>
    </row>
    <row r="48" spans="1:9" x14ac:dyDescent="0.25">
      <c r="A48" s="10">
        <v>2</v>
      </c>
      <c r="B48" s="11" t="s">
        <v>136</v>
      </c>
      <c r="C48" s="10"/>
      <c r="D48" s="10"/>
      <c r="E48" s="10"/>
      <c r="F48" s="10"/>
      <c r="G48" s="10"/>
      <c r="H48" s="10"/>
      <c r="I48" s="10"/>
    </row>
    <row r="49" spans="1:1" x14ac:dyDescent="0.25">
      <c r="A49" s="13" t="s">
        <v>157</v>
      </c>
    </row>
    <row r="50" spans="1:1" x14ac:dyDescent="0.25">
      <c r="A50" s="13" t="s">
        <v>158</v>
      </c>
    </row>
  </sheetData>
  <mergeCells count="9">
    <mergeCell ref="A1:I1"/>
    <mergeCell ref="A2:I2"/>
    <mergeCell ref="A3:I3"/>
    <mergeCell ref="H4:I4"/>
    <mergeCell ref="A5:A6"/>
    <mergeCell ref="B5:B6"/>
    <mergeCell ref="C5:E5"/>
    <mergeCell ref="F5:H5"/>
    <mergeCell ref="I5:I6"/>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92D050"/>
  </sheetPr>
  <dimension ref="A1:R20"/>
  <sheetViews>
    <sheetView view="pageBreakPreview" zoomScale="85" zoomScaleNormal="70" zoomScaleSheetLayoutView="85" workbookViewId="0">
      <pane ySplit="7" topLeftCell="A11" activePane="bottomLeft" state="frozen"/>
      <selection activeCell="F23" sqref="F23"/>
      <selection pane="bottomLeft" activeCell="M3" sqref="M3"/>
    </sheetView>
  </sheetViews>
  <sheetFormatPr defaultColWidth="9.140625" defaultRowHeight="15" x14ac:dyDescent="0.25"/>
  <cols>
    <col min="1" max="1" width="5.7109375" style="111" customWidth="1"/>
    <col min="2" max="2" width="42.28515625" style="111" customWidth="1"/>
    <col min="3" max="3" width="13.140625" style="111" customWidth="1"/>
    <col min="4" max="4" width="14.5703125" style="111" customWidth="1"/>
    <col min="5" max="5" width="17.7109375" style="111" customWidth="1"/>
    <col min="6" max="6" width="13.42578125" style="111" customWidth="1"/>
    <col min="7" max="7" width="12.42578125" style="111" customWidth="1"/>
    <col min="8" max="8" width="9.140625" style="111"/>
    <col min="9" max="9" width="27.5703125" style="111" customWidth="1"/>
    <col min="10" max="10" width="9.140625" style="111"/>
    <col min="11" max="11" width="9.140625" style="111" customWidth="1"/>
    <col min="12" max="12" width="9.140625" style="111"/>
    <col min="13" max="13" width="26.5703125" style="111" customWidth="1"/>
    <col min="14" max="16384" width="9.140625" style="111"/>
  </cols>
  <sheetData>
    <row r="1" spans="1:18" ht="16.5" x14ac:dyDescent="0.25">
      <c r="A1" s="720"/>
      <c r="B1" s="720"/>
      <c r="C1" s="162"/>
      <c r="D1" s="98"/>
      <c r="E1" s="98"/>
      <c r="F1" s="723" t="s">
        <v>933</v>
      </c>
      <c r="G1" s="723"/>
    </row>
    <row r="2" spans="1:18" s="7" customFormat="1" ht="23.45" customHeight="1" x14ac:dyDescent="0.25">
      <c r="A2" s="724" t="s">
        <v>1399</v>
      </c>
      <c r="B2" s="724"/>
      <c r="C2" s="724"/>
      <c r="D2" s="724"/>
      <c r="E2" s="724"/>
      <c r="F2" s="724"/>
      <c r="G2" s="724"/>
      <c r="H2" s="721"/>
      <c r="I2" s="721"/>
    </row>
    <row r="3" spans="1:18" ht="21" customHeight="1" x14ac:dyDescent="0.25">
      <c r="A3" s="725" t="str">
        <f>M3</f>
        <v>(Kèm theo Nghị quyết số 25/NQ-HĐND ngày 23/12/2025 của HĐND xã Phiêng Pằn)</v>
      </c>
      <c r="B3" s="725"/>
      <c r="C3" s="725"/>
      <c r="D3" s="725"/>
      <c r="E3" s="725"/>
      <c r="F3" s="725"/>
      <c r="G3" s="725"/>
      <c r="H3" s="86"/>
      <c r="I3" s="86"/>
      <c r="M3" s="621" t="s">
        <v>1393</v>
      </c>
      <c r="N3" s="621"/>
      <c r="O3" s="621"/>
      <c r="P3" s="621"/>
      <c r="Q3" s="621"/>
      <c r="R3" s="621"/>
    </row>
    <row r="4" spans="1:18" ht="23.25" customHeight="1" x14ac:dyDescent="0.25">
      <c r="E4" s="726" t="s">
        <v>1230</v>
      </c>
      <c r="F4" s="726"/>
      <c r="G4" s="726"/>
      <c r="M4" s="621" t="s">
        <v>1392</v>
      </c>
    </row>
    <row r="5" spans="1:18" ht="30.75" customHeight="1" x14ac:dyDescent="0.25">
      <c r="A5" s="722" t="s">
        <v>3</v>
      </c>
      <c r="B5" s="722" t="s">
        <v>4</v>
      </c>
      <c r="C5" s="722" t="s">
        <v>885</v>
      </c>
      <c r="D5" s="722" t="s">
        <v>943</v>
      </c>
      <c r="E5" s="722" t="s">
        <v>942</v>
      </c>
      <c r="F5" s="722" t="s">
        <v>879</v>
      </c>
      <c r="G5" s="722"/>
      <c r="M5" s="621" t="s">
        <v>1229</v>
      </c>
      <c r="N5" s="621"/>
      <c r="O5" s="621"/>
      <c r="P5" s="621"/>
      <c r="Q5" s="621"/>
      <c r="R5" s="621"/>
    </row>
    <row r="6" spans="1:18" ht="42.75" customHeight="1" x14ac:dyDescent="0.25">
      <c r="A6" s="722"/>
      <c r="B6" s="722"/>
      <c r="C6" s="722"/>
      <c r="D6" s="722"/>
      <c r="E6" s="722"/>
      <c r="F6" s="99" t="s">
        <v>233</v>
      </c>
      <c r="G6" s="99" t="s">
        <v>422</v>
      </c>
    </row>
    <row r="7" spans="1:18" ht="22.7" customHeight="1" x14ac:dyDescent="0.25">
      <c r="A7" s="126" t="s">
        <v>15</v>
      </c>
      <c r="B7" s="126" t="s">
        <v>16</v>
      </c>
      <c r="C7" s="126">
        <v>1</v>
      </c>
      <c r="D7" s="126">
        <f>C7+1</f>
        <v>2</v>
      </c>
      <c r="E7" s="126">
        <f>D7+1</f>
        <v>3</v>
      </c>
      <c r="F7" s="126" t="s">
        <v>944</v>
      </c>
      <c r="G7" s="126" t="s">
        <v>379</v>
      </c>
    </row>
    <row r="8" spans="1:18" ht="21.95" customHeight="1" x14ac:dyDescent="0.25">
      <c r="A8" s="99" t="s">
        <v>83</v>
      </c>
      <c r="B8" s="508" t="s">
        <v>678</v>
      </c>
      <c r="C8" s="510">
        <f>C9+C10</f>
        <v>207289.117</v>
      </c>
      <c r="D8" s="510">
        <f>D9+D10+D13+D14</f>
        <v>217394.535</v>
      </c>
      <c r="E8" s="510">
        <f>E9+E10+E13+E14</f>
        <v>196082</v>
      </c>
      <c r="F8" s="511">
        <f t="shared" ref="F8:F16" si="0">E8-C8</f>
        <v>-11207.116999999998</v>
      </c>
      <c r="G8" s="512">
        <f t="shared" ref="G8:G11" si="1">E8/D8*100</f>
        <v>90.196379591602891</v>
      </c>
      <c r="I8" s="111">
        <v>133335</v>
      </c>
    </row>
    <row r="9" spans="1:18" s="164" customFormat="1" ht="24" customHeight="1" x14ac:dyDescent="0.2">
      <c r="A9" s="99">
        <v>1</v>
      </c>
      <c r="B9" s="508" t="s">
        <v>301</v>
      </c>
      <c r="C9" s="510">
        <f>'[1]1. cân đối - biểu số 12'!$C$10</f>
        <v>771</v>
      </c>
      <c r="D9" s="513">
        <f>'[1]1. cân đối - biểu số 12'!$D$10</f>
        <v>1589</v>
      </c>
      <c r="E9" s="513">
        <f>'32'!G7</f>
        <v>1429</v>
      </c>
      <c r="F9" s="511">
        <f t="shared" si="0"/>
        <v>658</v>
      </c>
      <c r="G9" s="511">
        <f t="shared" si="1"/>
        <v>89.93077407174323</v>
      </c>
      <c r="I9" s="164">
        <v>133335.953174731</v>
      </c>
    </row>
    <row r="10" spans="1:18" s="164" customFormat="1" ht="21.95" customHeight="1" x14ac:dyDescent="0.2">
      <c r="A10" s="99">
        <v>2</v>
      </c>
      <c r="B10" s="508" t="s">
        <v>302</v>
      </c>
      <c r="C10" s="513">
        <f>SUM(C11:C12)</f>
        <v>206518.117</v>
      </c>
      <c r="D10" s="513">
        <f>SUM(D11:D12)</f>
        <v>206518.117</v>
      </c>
      <c r="E10" s="513">
        <f>SUM(E11:E12)</f>
        <v>194653</v>
      </c>
      <c r="F10" s="511">
        <f t="shared" si="0"/>
        <v>-11865.116999999998</v>
      </c>
      <c r="G10" s="511">
        <f t="shared" si="1"/>
        <v>94.25468468705823</v>
      </c>
      <c r="I10" s="504">
        <f>E8-I9</f>
        <v>62746.046825269004</v>
      </c>
    </row>
    <row r="11" spans="1:18" ht="24" customHeight="1" x14ac:dyDescent="0.25">
      <c r="A11" s="37" t="s">
        <v>22</v>
      </c>
      <c r="B11" s="509" t="s">
        <v>240</v>
      </c>
      <c r="C11" s="514">
        <f>'[1]1. cân đối - biểu số 12'!$C$13</f>
        <v>96015.046000000002</v>
      </c>
      <c r="D11" s="514">
        <f>'[1]1. cân đối - biểu số 12'!$D$13</f>
        <v>96015.046000000002</v>
      </c>
      <c r="E11" s="514">
        <v>194653</v>
      </c>
      <c r="F11" s="512">
        <f t="shared" si="0"/>
        <v>98637.953999999998</v>
      </c>
      <c r="G11" s="512">
        <f t="shared" si="1"/>
        <v>202.7317676856604</v>
      </c>
    </row>
    <row r="12" spans="1:18" ht="21.95" customHeight="1" x14ac:dyDescent="0.25">
      <c r="A12" s="37" t="s">
        <v>22</v>
      </c>
      <c r="B12" s="509" t="s">
        <v>88</v>
      </c>
      <c r="C12" s="515">
        <f>'[1]1. cân đối - biểu số 12'!$C$14</f>
        <v>110503.071</v>
      </c>
      <c r="D12" s="514">
        <f>'[1]1. cân đối - biểu số 12'!$D$14</f>
        <v>110503.071</v>
      </c>
      <c r="E12" s="514"/>
      <c r="F12" s="512">
        <f t="shared" si="0"/>
        <v>-110503.071</v>
      </c>
      <c r="G12" s="512"/>
      <c r="I12" s="505">
        <f>C8*1000000</f>
        <v>207289117000</v>
      </c>
    </row>
    <row r="13" spans="1:18" s="164" customFormat="1" ht="20.85" customHeight="1" x14ac:dyDescent="0.2">
      <c r="A13" s="99">
        <v>3</v>
      </c>
      <c r="B13" s="508" t="s">
        <v>303</v>
      </c>
      <c r="C13" s="510"/>
      <c r="D13" s="513">
        <f>'[1]1. cân đối - biểu số 12'!$D$15</f>
        <v>686.71799999999996</v>
      </c>
      <c r="E13" s="513"/>
      <c r="F13" s="511">
        <f t="shared" si="0"/>
        <v>0</v>
      </c>
      <c r="G13" s="511"/>
      <c r="I13" s="504">
        <f>C10*1000000</f>
        <v>206518117000</v>
      </c>
    </row>
    <row r="14" spans="1:18" s="164" customFormat="1" ht="29.45" customHeight="1" x14ac:dyDescent="0.3">
      <c r="A14" s="99">
        <v>4</v>
      </c>
      <c r="B14" s="508" t="s">
        <v>243</v>
      </c>
      <c r="C14" s="510"/>
      <c r="D14" s="513">
        <f>'[1]1. cân đối - biểu số 12'!$D$16</f>
        <v>8600.7000000000007</v>
      </c>
      <c r="E14" s="513"/>
      <c r="F14" s="511">
        <f t="shared" si="0"/>
        <v>0</v>
      </c>
      <c r="G14" s="511">
        <f>E14/D14*100</f>
        <v>0</v>
      </c>
      <c r="I14" s="506">
        <v>34743340000</v>
      </c>
    </row>
    <row r="15" spans="1:18" ht="21.95" customHeight="1" x14ac:dyDescent="0.25">
      <c r="A15" s="99" t="s">
        <v>70</v>
      </c>
      <c r="B15" s="508" t="s">
        <v>679</v>
      </c>
      <c r="C15" s="510">
        <f>C16</f>
        <v>200727.06999999998</v>
      </c>
      <c r="D15" s="513">
        <f>+D16+D17+D20</f>
        <v>197922.02</v>
      </c>
      <c r="E15" s="513">
        <f>E16</f>
        <v>196082</v>
      </c>
      <c r="F15" s="511">
        <f t="shared" si="0"/>
        <v>-4645.0699999999779</v>
      </c>
      <c r="G15" s="511">
        <f>F15/C15*100</f>
        <v>-2.3141223552956651</v>
      </c>
      <c r="I15" s="165">
        <f>I12-I14</f>
        <v>172545777000</v>
      </c>
    </row>
    <row r="16" spans="1:18" s="164" customFormat="1" ht="22.9" customHeight="1" x14ac:dyDescent="0.3">
      <c r="A16" s="99">
        <v>1</v>
      </c>
      <c r="B16" s="508" t="s">
        <v>873</v>
      </c>
      <c r="C16" s="513">
        <f>'[1]1. cân đối - biểu số 12'!$C$19</f>
        <v>200727.06999999998</v>
      </c>
      <c r="D16" s="513">
        <f>'[1]1. cân đối - biểu số 12'!$D$20</f>
        <v>197922.02</v>
      </c>
      <c r="E16" s="513">
        <v>196082</v>
      </c>
      <c r="F16" s="511">
        <f t="shared" si="0"/>
        <v>-4645.0699999999779</v>
      </c>
      <c r="G16" s="511">
        <f>F16/C16*100</f>
        <v>-2.3141223552956651</v>
      </c>
      <c r="I16" s="506">
        <v>169694714164</v>
      </c>
    </row>
    <row r="17" spans="1:9" s="164" customFormat="1" ht="22.9" customHeight="1" x14ac:dyDescent="0.2">
      <c r="A17" s="99">
        <v>2</v>
      </c>
      <c r="B17" s="508" t="s">
        <v>313</v>
      </c>
      <c r="C17" s="510"/>
      <c r="D17" s="513"/>
      <c r="E17" s="513"/>
      <c r="F17" s="511"/>
      <c r="G17" s="511"/>
      <c r="I17" s="504">
        <f>I15-I16</f>
        <v>2851062836</v>
      </c>
    </row>
    <row r="18" spans="1:9" ht="22.9" customHeight="1" x14ac:dyDescent="0.25">
      <c r="A18" s="37" t="s">
        <v>22</v>
      </c>
      <c r="B18" s="509" t="s">
        <v>307</v>
      </c>
      <c r="C18" s="515"/>
      <c r="D18" s="514"/>
      <c r="E18" s="514"/>
      <c r="F18" s="512"/>
      <c r="G18" s="512"/>
    </row>
    <row r="19" spans="1:9" ht="22.9" customHeight="1" x14ac:dyDescent="0.25">
      <c r="A19" s="37" t="s">
        <v>22</v>
      </c>
      <c r="B19" s="509" t="s">
        <v>308</v>
      </c>
      <c r="C19" s="515"/>
      <c r="D19" s="514"/>
      <c r="E19" s="514"/>
      <c r="F19" s="512"/>
      <c r="G19" s="512"/>
    </row>
    <row r="20" spans="1:9" s="164" customFormat="1" ht="35.450000000000003" customHeight="1" x14ac:dyDescent="0.2">
      <c r="A20" s="99">
        <v>3</v>
      </c>
      <c r="B20" s="508" t="s">
        <v>251</v>
      </c>
      <c r="C20" s="510"/>
      <c r="D20" s="513"/>
      <c r="E20" s="513"/>
      <c r="F20" s="511"/>
      <c r="G20" s="511"/>
    </row>
  </sheetData>
  <mergeCells count="12">
    <mergeCell ref="A1:B1"/>
    <mergeCell ref="H2:I2"/>
    <mergeCell ref="F5:G5"/>
    <mergeCell ref="F1:G1"/>
    <mergeCell ref="A2:G2"/>
    <mergeCell ref="A3:G3"/>
    <mergeCell ref="A5:A6"/>
    <mergeCell ref="B5:B6"/>
    <mergeCell ref="E4:G4"/>
    <mergeCell ref="C5:C6"/>
    <mergeCell ref="D5:D6"/>
    <mergeCell ref="E5:E6"/>
  </mergeCells>
  <pageMargins left="0.39370078740157483" right="0.19685039370078741" top="0.39370078740157483" bottom="0.39370078740157483" header="0.19685039370078741" footer="0.19685039370078741"/>
  <pageSetup paperSize="9" scale="81" orientation="portrait" r:id="rId1"/>
  <colBreaks count="1" manualBreakCount="1">
    <brk id="7"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0000"/>
  </sheetPr>
  <dimension ref="A1:N23"/>
  <sheetViews>
    <sheetView workbookViewId="0">
      <selection activeCell="K13" sqref="K13"/>
    </sheetView>
  </sheetViews>
  <sheetFormatPr defaultRowHeight="15" x14ac:dyDescent="0.25"/>
  <cols>
    <col min="1" max="1" width="6.28515625" customWidth="1"/>
    <col min="2" max="2" width="24.42578125" customWidth="1"/>
  </cols>
  <sheetData>
    <row r="1" spans="1:14" ht="15.75" x14ac:dyDescent="0.25">
      <c r="N1" s="25" t="s">
        <v>683</v>
      </c>
    </row>
    <row r="2" spans="1:14" ht="15.75" x14ac:dyDescent="0.25">
      <c r="A2" s="716" t="s">
        <v>684</v>
      </c>
      <c r="B2" s="716"/>
      <c r="C2" s="716"/>
      <c r="D2" s="716"/>
      <c r="E2" s="716"/>
      <c r="F2" s="716"/>
      <c r="G2" s="716"/>
      <c r="H2" s="716"/>
      <c r="I2" s="716"/>
      <c r="J2" s="716"/>
      <c r="K2" s="716"/>
      <c r="L2" s="716"/>
      <c r="M2" s="716"/>
      <c r="N2" s="716"/>
    </row>
    <row r="3" spans="1:14" ht="15.75" x14ac:dyDescent="0.25">
      <c r="A3" s="716" t="s">
        <v>530</v>
      </c>
      <c r="B3" s="716"/>
      <c r="C3" s="716"/>
      <c r="D3" s="716"/>
      <c r="E3" s="716"/>
      <c r="F3" s="716"/>
      <c r="G3" s="716"/>
      <c r="H3" s="716"/>
      <c r="I3" s="716"/>
      <c r="J3" s="716"/>
      <c r="K3" s="716"/>
      <c r="L3" s="716"/>
      <c r="M3" s="716"/>
      <c r="N3" s="716"/>
    </row>
    <row r="4" spans="1:14" ht="15.75" x14ac:dyDescent="0.25">
      <c r="N4" s="26" t="s">
        <v>56</v>
      </c>
    </row>
    <row r="5" spans="1:14" ht="15.75" x14ac:dyDescent="0.25">
      <c r="A5" s="717" t="s">
        <v>3</v>
      </c>
      <c r="B5" s="717" t="s">
        <v>541</v>
      </c>
      <c r="C5" s="717" t="s">
        <v>358</v>
      </c>
      <c r="D5" s="717"/>
      <c r="E5" s="717"/>
      <c r="F5" s="717"/>
      <c r="G5" s="717" t="s">
        <v>357</v>
      </c>
      <c r="H5" s="717"/>
      <c r="I5" s="717"/>
      <c r="J5" s="717"/>
      <c r="K5" s="717" t="s">
        <v>376</v>
      </c>
      <c r="L5" s="717"/>
      <c r="M5" s="717"/>
      <c r="N5" s="717"/>
    </row>
    <row r="6" spans="1:14" ht="15.75" x14ac:dyDescent="0.25">
      <c r="A6" s="717"/>
      <c r="B6" s="717"/>
      <c r="C6" s="717" t="s">
        <v>130</v>
      </c>
      <c r="D6" s="717" t="s">
        <v>543</v>
      </c>
      <c r="E6" s="717"/>
      <c r="F6" s="717"/>
      <c r="G6" s="717" t="s">
        <v>130</v>
      </c>
      <c r="H6" s="717" t="s">
        <v>543</v>
      </c>
      <c r="I6" s="717"/>
      <c r="J6" s="717"/>
      <c r="K6" s="717" t="s">
        <v>130</v>
      </c>
      <c r="L6" s="717" t="s">
        <v>543</v>
      </c>
      <c r="M6" s="717"/>
      <c r="N6" s="717"/>
    </row>
    <row r="7" spans="1:14" ht="63" x14ac:dyDescent="0.25">
      <c r="A7" s="717"/>
      <c r="B7" s="717"/>
      <c r="C7" s="717"/>
      <c r="D7" s="29" t="s">
        <v>65</v>
      </c>
      <c r="E7" s="29" t="s">
        <v>285</v>
      </c>
      <c r="F7" s="29" t="s">
        <v>545</v>
      </c>
      <c r="G7" s="717"/>
      <c r="H7" s="29" t="s">
        <v>65</v>
      </c>
      <c r="I7" s="29" t="s">
        <v>285</v>
      </c>
      <c r="J7" s="29" t="s">
        <v>545</v>
      </c>
      <c r="K7" s="717"/>
      <c r="L7" s="29" t="s">
        <v>65</v>
      </c>
      <c r="M7" s="29" t="s">
        <v>285</v>
      </c>
      <c r="N7" s="29" t="s">
        <v>545</v>
      </c>
    </row>
    <row r="8" spans="1:14" ht="15.75" x14ac:dyDescent="0.25">
      <c r="A8" s="29" t="s">
        <v>15</v>
      </c>
      <c r="B8" s="29" t="s">
        <v>16</v>
      </c>
      <c r="C8" s="29">
        <v>1</v>
      </c>
      <c r="D8" s="29">
        <v>1</v>
      </c>
      <c r="E8" s="29">
        <v>3</v>
      </c>
      <c r="F8" s="29">
        <v>4</v>
      </c>
      <c r="G8" s="29">
        <v>5</v>
      </c>
      <c r="H8" s="29">
        <v>6</v>
      </c>
      <c r="I8" s="29">
        <v>7</v>
      </c>
      <c r="J8" s="29">
        <v>8</v>
      </c>
      <c r="K8" s="29" t="s">
        <v>548</v>
      </c>
      <c r="L8" s="29" t="s">
        <v>549</v>
      </c>
      <c r="M8" s="29" t="s">
        <v>550</v>
      </c>
      <c r="N8" s="29" t="s">
        <v>551</v>
      </c>
    </row>
    <row r="9" spans="1:14" ht="15.75" x14ac:dyDescent="0.25">
      <c r="A9" s="28"/>
      <c r="B9" s="30" t="s">
        <v>685</v>
      </c>
      <c r="C9" s="31"/>
      <c r="D9" s="31"/>
      <c r="E9" s="31"/>
      <c r="F9" s="31"/>
      <c r="G9" s="31"/>
      <c r="H9" s="31"/>
      <c r="I9" s="31"/>
      <c r="J9" s="31"/>
      <c r="K9" s="31"/>
      <c r="L9" s="31"/>
      <c r="M9" s="31"/>
      <c r="N9" s="31"/>
    </row>
    <row r="10" spans="1:14" ht="20.25" customHeight="1" x14ac:dyDescent="0.25">
      <c r="A10" s="28">
        <v>1</v>
      </c>
      <c r="B10" s="31" t="s">
        <v>169</v>
      </c>
      <c r="C10" s="31"/>
      <c r="D10" s="31"/>
      <c r="E10" s="31"/>
      <c r="F10" s="31"/>
      <c r="G10" s="31"/>
      <c r="H10" s="31"/>
      <c r="I10" s="31"/>
      <c r="J10" s="31"/>
      <c r="K10" s="31"/>
      <c r="L10" s="31"/>
      <c r="M10" s="31"/>
      <c r="N10" s="31"/>
    </row>
    <row r="11" spans="1:14" ht="20.25" customHeight="1" x14ac:dyDescent="0.25">
      <c r="A11" s="28">
        <v>2</v>
      </c>
      <c r="B11" s="31" t="s">
        <v>170</v>
      </c>
      <c r="C11" s="31"/>
      <c r="D11" s="31"/>
      <c r="E11" s="31"/>
      <c r="F11" s="31"/>
      <c r="G11" s="31"/>
      <c r="H11" s="31"/>
      <c r="I11" s="31"/>
      <c r="J11" s="31"/>
      <c r="K11" s="31"/>
      <c r="L11" s="31"/>
      <c r="M11" s="31"/>
      <c r="N11" s="31"/>
    </row>
    <row r="12" spans="1:14" ht="20.25" customHeight="1" x14ac:dyDescent="0.25">
      <c r="A12" s="28">
        <v>3</v>
      </c>
      <c r="B12" s="31" t="s">
        <v>645</v>
      </c>
      <c r="C12" s="31"/>
      <c r="D12" s="31"/>
      <c r="E12" s="31"/>
      <c r="F12" s="31"/>
      <c r="G12" s="31"/>
      <c r="H12" s="31"/>
      <c r="I12" s="31"/>
      <c r="J12" s="31"/>
      <c r="K12" s="31"/>
      <c r="L12" s="31"/>
      <c r="M12" s="31"/>
      <c r="N12" s="31"/>
    </row>
    <row r="13" spans="1:14" ht="20.25" customHeight="1" x14ac:dyDescent="0.25">
      <c r="A13" s="28">
        <v>4</v>
      </c>
      <c r="B13" s="31" t="s">
        <v>172</v>
      </c>
      <c r="C13" s="31"/>
      <c r="D13" s="31"/>
      <c r="E13" s="31"/>
      <c r="F13" s="31"/>
      <c r="G13" s="31"/>
      <c r="H13" s="31"/>
      <c r="I13" s="31"/>
      <c r="J13" s="31"/>
      <c r="K13" s="31"/>
      <c r="L13" s="31"/>
      <c r="M13" s="31"/>
      <c r="N13" s="31"/>
    </row>
    <row r="14" spans="1:14" ht="20.25" customHeight="1" x14ac:dyDescent="0.25">
      <c r="A14" s="28">
        <v>5</v>
      </c>
      <c r="B14" s="31" t="s">
        <v>686</v>
      </c>
      <c r="C14" s="31"/>
      <c r="D14" s="31"/>
      <c r="E14" s="31"/>
      <c r="F14" s="31"/>
      <c r="G14" s="31"/>
      <c r="H14" s="31"/>
      <c r="I14" s="31"/>
      <c r="J14" s="31"/>
      <c r="K14" s="31"/>
      <c r="L14" s="31"/>
      <c r="M14" s="31"/>
      <c r="N14" s="31"/>
    </row>
    <row r="15" spans="1:14" ht="20.25" customHeight="1" x14ac:dyDescent="0.25">
      <c r="A15" s="28">
        <v>6</v>
      </c>
      <c r="B15" s="31" t="s">
        <v>174</v>
      </c>
      <c r="C15" s="31"/>
      <c r="D15" s="31"/>
      <c r="E15" s="31"/>
      <c r="F15" s="31"/>
      <c r="G15" s="31"/>
      <c r="H15" s="31"/>
      <c r="I15" s="31"/>
      <c r="J15" s="31"/>
      <c r="K15" s="31"/>
      <c r="L15" s="31"/>
      <c r="M15" s="31"/>
      <c r="N15" s="31"/>
    </row>
    <row r="16" spans="1:14" ht="20.25" customHeight="1" x14ac:dyDescent="0.25">
      <c r="A16" s="28">
        <v>7</v>
      </c>
      <c r="B16" s="31" t="s">
        <v>175</v>
      </c>
      <c r="C16" s="31"/>
      <c r="D16" s="31"/>
      <c r="E16" s="31"/>
      <c r="F16" s="31"/>
      <c r="G16" s="31"/>
      <c r="H16" s="31"/>
      <c r="I16" s="31"/>
      <c r="J16" s="31"/>
      <c r="K16" s="31"/>
      <c r="L16" s="31"/>
      <c r="M16" s="31"/>
      <c r="N16" s="31"/>
    </row>
    <row r="17" spans="1:14" ht="20.25" customHeight="1" x14ac:dyDescent="0.25">
      <c r="A17" s="28">
        <v>8</v>
      </c>
      <c r="B17" s="31" t="s">
        <v>647</v>
      </c>
      <c r="C17" s="31"/>
      <c r="D17" s="31"/>
      <c r="E17" s="31"/>
      <c r="F17" s="31"/>
      <c r="G17" s="31"/>
      <c r="H17" s="31"/>
      <c r="I17" s="31"/>
      <c r="J17" s="31"/>
      <c r="K17" s="31"/>
      <c r="L17" s="31"/>
      <c r="M17" s="31"/>
      <c r="N17" s="31"/>
    </row>
    <row r="18" spans="1:14" ht="20.25" customHeight="1" x14ac:dyDescent="0.25">
      <c r="A18" s="28">
        <v>9</v>
      </c>
      <c r="B18" s="31" t="s">
        <v>624</v>
      </c>
      <c r="C18" s="31"/>
      <c r="D18" s="31"/>
      <c r="E18" s="31"/>
      <c r="F18" s="31"/>
      <c r="G18" s="31"/>
      <c r="H18" s="31"/>
      <c r="I18" s="31"/>
      <c r="J18" s="31"/>
      <c r="K18" s="31"/>
      <c r="L18" s="31"/>
      <c r="M18" s="31"/>
      <c r="N18" s="31"/>
    </row>
    <row r="19" spans="1:14" ht="20.25" customHeight="1" x14ac:dyDescent="0.25">
      <c r="A19" s="28">
        <v>10</v>
      </c>
      <c r="B19" s="36"/>
      <c r="C19" s="31"/>
      <c r="D19" s="31"/>
      <c r="E19" s="31"/>
      <c r="F19" s="31"/>
      <c r="G19" s="31"/>
      <c r="H19" s="31"/>
      <c r="I19" s="31"/>
      <c r="J19" s="31"/>
      <c r="K19" s="31"/>
      <c r="L19" s="31"/>
      <c r="M19" s="31"/>
      <c r="N19" s="31"/>
    </row>
    <row r="20" spans="1:14" ht="20.25" customHeight="1" x14ac:dyDescent="0.25">
      <c r="A20" s="28">
        <v>11</v>
      </c>
      <c r="B20" s="36"/>
      <c r="C20" s="31"/>
      <c r="D20" s="31"/>
      <c r="E20" s="31"/>
      <c r="F20" s="31"/>
      <c r="G20" s="31"/>
      <c r="H20" s="31"/>
      <c r="I20" s="31"/>
      <c r="J20" s="31"/>
      <c r="K20" s="31"/>
      <c r="L20" s="31"/>
      <c r="M20" s="31"/>
      <c r="N20" s="31"/>
    </row>
    <row r="21" spans="1:14" ht="15.75" x14ac:dyDescent="0.25">
      <c r="A21" s="27" t="s">
        <v>618</v>
      </c>
    </row>
    <row r="22" spans="1:14" ht="15.75" x14ac:dyDescent="0.25">
      <c r="A22" s="33" t="s">
        <v>687</v>
      </c>
    </row>
    <row r="23" spans="1:14" ht="15.75" x14ac:dyDescent="0.25">
      <c r="A23" s="33" t="s">
        <v>556</v>
      </c>
    </row>
  </sheetData>
  <mergeCells count="13">
    <mergeCell ref="A2:N2"/>
    <mergeCell ref="A3:N3"/>
    <mergeCell ref="L6:N6"/>
    <mergeCell ref="A5:A7"/>
    <mergeCell ref="B5:B7"/>
    <mergeCell ref="C5:F5"/>
    <mergeCell ref="G5:J5"/>
    <mergeCell ref="K5:N5"/>
    <mergeCell ref="C6:C7"/>
    <mergeCell ref="D6:F6"/>
    <mergeCell ref="G6:G7"/>
    <mergeCell ref="H6:J6"/>
    <mergeCell ref="K6:K7"/>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92D050"/>
  </sheetPr>
  <dimension ref="A1:I30"/>
  <sheetViews>
    <sheetView view="pageBreakPreview" zoomScale="85" zoomScaleNormal="100" zoomScaleSheetLayoutView="85" workbookViewId="0">
      <selection activeCell="K7" sqref="K7"/>
    </sheetView>
  </sheetViews>
  <sheetFormatPr defaultColWidth="9.140625" defaultRowHeight="12.75" x14ac:dyDescent="0.25"/>
  <cols>
    <col min="1" max="1" width="5" style="152" customWidth="1"/>
    <col min="2" max="2" width="29.7109375" style="152" customWidth="1"/>
    <col min="3" max="7" width="13.5703125" style="152" customWidth="1"/>
    <col min="8" max="8" width="8.85546875" style="152" customWidth="1"/>
    <col min="9" max="11" width="11.28515625" style="103" customWidth="1"/>
    <col min="12" max="16384" width="9.140625" style="103"/>
  </cols>
  <sheetData>
    <row r="1" spans="1:9" ht="17.25" customHeight="1" x14ac:dyDescent="0.25">
      <c r="A1" s="728"/>
      <c r="B1" s="728"/>
      <c r="C1" s="151"/>
      <c r="D1" s="151"/>
      <c r="G1" s="727" t="s">
        <v>934</v>
      </c>
      <c r="H1" s="727"/>
    </row>
    <row r="2" spans="1:9" ht="26.1" customHeight="1" x14ac:dyDescent="0.25">
      <c r="A2" s="729" t="s">
        <v>1400</v>
      </c>
      <c r="B2" s="729"/>
      <c r="C2" s="729"/>
      <c r="D2" s="729"/>
      <c r="E2" s="729"/>
      <c r="F2" s="729"/>
      <c r="G2" s="729"/>
      <c r="H2" s="729"/>
    </row>
    <row r="3" spans="1:9" ht="19.5" customHeight="1" x14ac:dyDescent="0.25">
      <c r="A3" s="730" t="str">
        <f>'30'!A3:G3</f>
        <v>(Kèm theo Nghị quyết số 25/NQ-HĐND ngày 23/12/2025 của HĐND xã Phiêng Pằn)</v>
      </c>
      <c r="B3" s="730"/>
      <c r="C3" s="730"/>
      <c r="D3" s="730"/>
      <c r="E3" s="730"/>
      <c r="F3" s="730"/>
      <c r="G3" s="730"/>
      <c r="H3" s="730"/>
    </row>
    <row r="4" spans="1:9" ht="24" customHeight="1" x14ac:dyDescent="0.2">
      <c r="G4" s="731" t="s">
        <v>56</v>
      </c>
      <c r="H4" s="731"/>
      <c r="I4" s="153"/>
    </row>
    <row r="5" spans="1:9" ht="28.7" customHeight="1" x14ac:dyDescent="0.25">
      <c r="A5" s="734" t="s">
        <v>874</v>
      </c>
      <c r="B5" s="734" t="s">
        <v>954</v>
      </c>
      <c r="C5" s="732" t="s">
        <v>945</v>
      </c>
      <c r="D5" s="732" t="s">
        <v>946</v>
      </c>
      <c r="E5" s="735" t="s">
        <v>162</v>
      </c>
      <c r="F5" s="736"/>
      <c r="G5" s="737"/>
      <c r="H5" s="734" t="s">
        <v>129</v>
      </c>
    </row>
    <row r="6" spans="1:9" ht="47.1" customHeight="1" x14ac:dyDescent="0.25">
      <c r="A6" s="733"/>
      <c r="B6" s="733"/>
      <c r="C6" s="733"/>
      <c r="D6" s="733"/>
      <c r="E6" s="166" t="s">
        <v>947</v>
      </c>
      <c r="F6" s="166" t="s">
        <v>948</v>
      </c>
      <c r="G6" s="166" t="s">
        <v>949</v>
      </c>
      <c r="H6" s="733"/>
    </row>
    <row r="7" spans="1:9" ht="24.75" customHeight="1" x14ac:dyDescent="0.25">
      <c r="A7" s="154"/>
      <c r="B7" s="155" t="s">
        <v>875</v>
      </c>
      <c r="C7" s="516">
        <f>SUM(C8:C11)+SUM(C12:C14)</f>
        <v>1950</v>
      </c>
      <c r="D7" s="516">
        <f>SUM(D8:D11)+SUM(D12:D14)</f>
        <v>1950</v>
      </c>
      <c r="E7" s="516">
        <f>SUM(E8:E11)+SUM(E12:E14)</f>
        <v>105</v>
      </c>
      <c r="F7" s="516">
        <f>SUM(F8:F11)+SUM(F12:F14)</f>
        <v>416</v>
      </c>
      <c r="G7" s="516">
        <f>SUM(G8:G11)+SUM(G12:G14)</f>
        <v>1429</v>
      </c>
      <c r="H7" s="517"/>
      <c r="I7" s="156"/>
    </row>
    <row r="8" spans="1:9" s="157" customFormat="1" ht="23.45" customHeight="1" x14ac:dyDescent="0.25">
      <c r="A8" s="126">
        <v>1</v>
      </c>
      <c r="B8" s="127" t="s">
        <v>950</v>
      </c>
      <c r="C8" s="518">
        <v>220</v>
      </c>
      <c r="D8" s="518">
        <f>C8</f>
        <v>220</v>
      </c>
      <c r="E8" s="518"/>
      <c r="F8" s="518"/>
      <c r="G8" s="519">
        <f>D8*100%</f>
        <v>220</v>
      </c>
      <c r="H8" s="519"/>
    </row>
    <row r="9" spans="1:9" s="157" customFormat="1" ht="23.45" customHeight="1" x14ac:dyDescent="0.25">
      <c r="A9" s="126">
        <v>2</v>
      </c>
      <c r="B9" s="127" t="s">
        <v>279</v>
      </c>
      <c r="C9" s="518">
        <v>130</v>
      </c>
      <c r="D9" s="518">
        <f t="shared" ref="D9:D14" si="0">C9</f>
        <v>130</v>
      </c>
      <c r="E9" s="518"/>
      <c r="F9" s="518"/>
      <c r="G9" s="519">
        <f t="shared" ref="G9:G14" si="1">D9*100%</f>
        <v>130</v>
      </c>
      <c r="H9" s="519"/>
    </row>
    <row r="10" spans="1:9" s="157" customFormat="1" ht="23.45" customHeight="1" x14ac:dyDescent="0.25">
      <c r="A10" s="126">
        <v>3</v>
      </c>
      <c r="B10" s="127" t="s">
        <v>282</v>
      </c>
      <c r="C10" s="518">
        <v>700</v>
      </c>
      <c r="D10" s="518">
        <f t="shared" si="0"/>
        <v>700</v>
      </c>
      <c r="E10" s="518">
        <v>105</v>
      </c>
      <c r="F10" s="518">
        <v>416</v>
      </c>
      <c r="G10" s="519">
        <f>D10-E10-F10</f>
        <v>179</v>
      </c>
      <c r="H10" s="519"/>
    </row>
    <row r="11" spans="1:9" s="157" customFormat="1" ht="23.45" customHeight="1" x14ac:dyDescent="0.25">
      <c r="A11" s="126">
        <v>4</v>
      </c>
      <c r="B11" s="127" t="s">
        <v>951</v>
      </c>
      <c r="C11" s="518">
        <v>50</v>
      </c>
      <c r="D11" s="518">
        <f t="shared" si="0"/>
        <v>50</v>
      </c>
      <c r="E11" s="518"/>
      <c r="F11" s="518"/>
      <c r="G11" s="519">
        <f t="shared" si="1"/>
        <v>50</v>
      </c>
      <c r="H11" s="518"/>
    </row>
    <row r="12" spans="1:9" s="157" customFormat="1" ht="23.45" customHeight="1" x14ac:dyDescent="0.25">
      <c r="A12" s="126">
        <v>5</v>
      </c>
      <c r="B12" s="127" t="s">
        <v>952</v>
      </c>
      <c r="C12" s="518">
        <v>600</v>
      </c>
      <c r="D12" s="518">
        <f t="shared" si="0"/>
        <v>600</v>
      </c>
      <c r="E12" s="518"/>
      <c r="F12" s="518"/>
      <c r="G12" s="519">
        <f t="shared" si="1"/>
        <v>600</v>
      </c>
      <c r="H12" s="519"/>
    </row>
    <row r="13" spans="1:9" s="157" customFormat="1" ht="37.5" customHeight="1" x14ac:dyDescent="0.25">
      <c r="A13" s="126">
        <v>6</v>
      </c>
      <c r="B13" s="167" t="s">
        <v>953</v>
      </c>
      <c r="C13" s="518">
        <v>180</v>
      </c>
      <c r="D13" s="518">
        <f t="shared" si="0"/>
        <v>180</v>
      </c>
      <c r="E13" s="518"/>
      <c r="F13" s="518"/>
      <c r="G13" s="519">
        <f t="shared" si="1"/>
        <v>180</v>
      </c>
      <c r="H13" s="519"/>
    </row>
    <row r="14" spans="1:9" ht="26.25" customHeight="1" x14ac:dyDescent="0.25">
      <c r="A14" s="126">
        <v>7</v>
      </c>
      <c r="B14" s="127" t="s">
        <v>401</v>
      </c>
      <c r="C14" s="518">
        <v>70</v>
      </c>
      <c r="D14" s="518">
        <f t="shared" si="0"/>
        <v>70</v>
      </c>
      <c r="E14" s="518"/>
      <c r="F14" s="518"/>
      <c r="G14" s="519">
        <f t="shared" si="1"/>
        <v>70</v>
      </c>
      <c r="H14" s="519"/>
    </row>
    <row r="15" spans="1:9" x14ac:dyDescent="0.25">
      <c r="B15" s="158"/>
      <c r="C15" s="158"/>
      <c r="D15" s="158"/>
      <c r="E15" s="159"/>
      <c r="F15" s="159"/>
      <c r="G15" s="159"/>
      <c r="H15" s="160"/>
    </row>
    <row r="16" spans="1:9" x14ac:dyDescent="0.25">
      <c r="B16" s="158"/>
      <c r="C16" s="158"/>
      <c r="D16" s="158"/>
    </row>
    <row r="17" spans="2:7" x14ac:dyDescent="0.25">
      <c r="B17" s="159"/>
      <c r="C17" s="159"/>
      <c r="D17" s="159"/>
    </row>
    <row r="18" spans="2:7" x14ac:dyDescent="0.25">
      <c r="B18" s="158"/>
      <c r="C18" s="158"/>
      <c r="D18" s="158"/>
      <c r="E18" s="158"/>
      <c r="F18" s="158"/>
    </row>
    <row r="19" spans="2:7" x14ac:dyDescent="0.25">
      <c r="E19" s="161"/>
      <c r="F19" s="161"/>
      <c r="G19" s="158"/>
    </row>
    <row r="20" spans="2:7" x14ac:dyDescent="0.25">
      <c r="E20" s="161"/>
      <c r="F20" s="161"/>
      <c r="G20" s="158"/>
    </row>
    <row r="21" spans="2:7" x14ac:dyDescent="0.25">
      <c r="E21" s="161"/>
      <c r="F21" s="161"/>
      <c r="G21" s="158"/>
    </row>
    <row r="22" spans="2:7" x14ac:dyDescent="0.25">
      <c r="E22" s="161"/>
      <c r="F22" s="161"/>
      <c r="G22" s="158"/>
    </row>
    <row r="23" spans="2:7" x14ac:dyDescent="0.25">
      <c r="E23" s="161"/>
      <c r="F23" s="161"/>
      <c r="G23" s="158"/>
    </row>
    <row r="24" spans="2:7" x14ac:dyDescent="0.25">
      <c r="E24" s="161"/>
      <c r="F24" s="161"/>
      <c r="G24" s="158"/>
    </row>
    <row r="25" spans="2:7" x14ac:dyDescent="0.25">
      <c r="E25" s="161"/>
      <c r="F25" s="161"/>
      <c r="G25" s="158"/>
    </row>
    <row r="26" spans="2:7" x14ac:dyDescent="0.25">
      <c r="E26" s="161"/>
      <c r="F26" s="161"/>
      <c r="G26" s="158"/>
    </row>
    <row r="27" spans="2:7" x14ac:dyDescent="0.25">
      <c r="E27" s="161"/>
      <c r="F27" s="161"/>
      <c r="G27" s="158"/>
    </row>
    <row r="28" spans="2:7" x14ac:dyDescent="0.25">
      <c r="E28" s="161"/>
      <c r="F28" s="161"/>
      <c r="G28" s="158"/>
    </row>
    <row r="29" spans="2:7" x14ac:dyDescent="0.25">
      <c r="E29" s="161"/>
      <c r="F29" s="161"/>
      <c r="G29" s="158"/>
    </row>
    <row r="30" spans="2:7" x14ac:dyDescent="0.25">
      <c r="E30" s="161"/>
      <c r="F30" s="161"/>
    </row>
  </sheetData>
  <mergeCells count="11">
    <mergeCell ref="C5:C6"/>
    <mergeCell ref="D5:D6"/>
    <mergeCell ref="B5:B6"/>
    <mergeCell ref="A5:A6"/>
    <mergeCell ref="H5:H6"/>
    <mergeCell ref="E5:G5"/>
    <mergeCell ref="G1:H1"/>
    <mergeCell ref="A1:B1"/>
    <mergeCell ref="A2:H2"/>
    <mergeCell ref="A3:H3"/>
    <mergeCell ref="G4:H4"/>
  </mergeCells>
  <pageMargins left="0.47244094488188981" right="0.19685039370078741" top="0.39370078740157483" bottom="0.39370078740157483" header="0.19685039370078741" footer="0.19685039370078741"/>
  <pageSetup paperSize="9" scale="85"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92D050"/>
  </sheetPr>
  <dimension ref="A1:G91"/>
  <sheetViews>
    <sheetView view="pageBreakPreview" topLeftCell="A46" zoomScale="85" zoomScaleNormal="70" zoomScaleSheetLayoutView="85" workbookViewId="0">
      <selection activeCell="K7" sqref="K7"/>
    </sheetView>
  </sheetViews>
  <sheetFormatPr defaultColWidth="9.140625" defaultRowHeight="15" x14ac:dyDescent="0.25"/>
  <cols>
    <col min="1" max="1" width="5.28515625" style="1" customWidth="1"/>
    <col min="2" max="2" width="51.85546875" style="1" customWidth="1"/>
    <col min="3" max="3" width="16.85546875" style="246" customWidth="1"/>
    <col min="4" max="4" width="15.85546875" style="246" customWidth="1"/>
    <col min="5" max="5" width="15.85546875" style="1" customWidth="1"/>
    <col min="6" max="6" width="11.5703125" style="1" bestFit="1" customWidth="1"/>
    <col min="7" max="7" width="15.7109375" style="1" customWidth="1"/>
    <col min="8" max="16384" width="9.140625" style="1"/>
  </cols>
  <sheetData>
    <row r="1" spans="1:6" ht="16.5" x14ac:dyDescent="0.25">
      <c r="A1" s="720"/>
      <c r="B1" s="720"/>
      <c r="C1" s="245"/>
      <c r="D1" s="738" t="s">
        <v>935</v>
      </c>
      <c r="E1" s="738"/>
    </row>
    <row r="2" spans="1:6" ht="47.25" customHeight="1" x14ac:dyDescent="0.25">
      <c r="A2" s="741" t="s">
        <v>1401</v>
      </c>
      <c r="B2" s="741"/>
      <c r="C2" s="741"/>
      <c r="D2" s="741"/>
      <c r="E2" s="741"/>
    </row>
    <row r="3" spans="1:6" ht="18.75" customHeight="1" x14ac:dyDescent="0.25">
      <c r="A3" s="740" t="str">
        <f>'32'!A3:H3</f>
        <v>(Kèm theo Nghị quyết số 25/NQ-HĐND ngày 23/12/2025 của HĐND xã Phiêng Pằn)</v>
      </c>
      <c r="B3" s="740"/>
      <c r="C3" s="740"/>
      <c r="D3" s="740"/>
      <c r="E3" s="740"/>
    </row>
    <row r="4" spans="1:6" ht="21" customHeight="1" x14ac:dyDescent="0.25">
      <c r="D4" s="739" t="s">
        <v>56</v>
      </c>
      <c r="E4" s="739"/>
    </row>
    <row r="5" spans="1:6" ht="24.75" customHeight="1" x14ac:dyDescent="0.25">
      <c r="A5" s="701" t="s">
        <v>3</v>
      </c>
      <c r="B5" s="701" t="s">
        <v>4</v>
      </c>
      <c r="C5" s="701" t="s">
        <v>578</v>
      </c>
      <c r="D5" s="701" t="s">
        <v>543</v>
      </c>
      <c r="E5" s="701"/>
    </row>
    <row r="6" spans="1:6" ht="38.25" customHeight="1" x14ac:dyDescent="0.25">
      <c r="A6" s="701"/>
      <c r="B6" s="701"/>
      <c r="C6" s="701"/>
      <c r="D6" s="17" t="s">
        <v>886</v>
      </c>
      <c r="E6" s="17" t="s">
        <v>887</v>
      </c>
    </row>
    <row r="7" spans="1:6" ht="18" customHeight="1" x14ac:dyDescent="0.25">
      <c r="A7" s="17" t="s">
        <v>15</v>
      </c>
      <c r="B7" s="17" t="s">
        <v>16</v>
      </c>
      <c r="C7" s="17" t="s">
        <v>579</v>
      </c>
      <c r="D7" s="17">
        <v>2</v>
      </c>
      <c r="E7" s="17">
        <v>3</v>
      </c>
    </row>
    <row r="8" spans="1:6" ht="20.100000000000001" customHeight="1" x14ac:dyDescent="0.25">
      <c r="A8" s="17"/>
      <c r="B8" s="19" t="s">
        <v>876</v>
      </c>
      <c r="C8" s="637">
        <f>C9</f>
        <v>196081.99999999994</v>
      </c>
      <c r="D8" s="637"/>
      <c r="E8" s="637">
        <f>E9</f>
        <v>196081.99999999994</v>
      </c>
      <c r="F8" s="266">
        <f>C8-'TH chi'!C8</f>
        <v>0</v>
      </c>
    </row>
    <row r="9" spans="1:6" ht="20.100000000000001" customHeight="1" x14ac:dyDescent="0.25">
      <c r="A9" s="17" t="s">
        <v>15</v>
      </c>
      <c r="B9" s="19" t="s">
        <v>423</v>
      </c>
      <c r="C9" s="637">
        <f>C10+C20+C87+C88+C89</f>
        <v>196081.99999999994</v>
      </c>
      <c r="D9" s="637">
        <f t="shared" ref="D9:F9" si="0">D10+D20+D87+D88+D89</f>
        <v>0</v>
      </c>
      <c r="E9" s="637">
        <f t="shared" si="0"/>
        <v>196081.99999999994</v>
      </c>
      <c r="F9" s="261">
        <f t="shared" si="0"/>
        <v>0</v>
      </c>
    </row>
    <row r="10" spans="1:6" ht="20.100000000000001" customHeight="1" x14ac:dyDescent="0.25">
      <c r="A10" s="17" t="s">
        <v>83</v>
      </c>
      <c r="B10" s="19" t="s">
        <v>93</v>
      </c>
      <c r="C10" s="638">
        <f>+C11</f>
        <v>0</v>
      </c>
      <c r="D10" s="638"/>
      <c r="E10" s="638">
        <f>+E11</f>
        <v>0</v>
      </c>
    </row>
    <row r="11" spans="1:6" ht="20.100000000000001" customHeight="1" x14ac:dyDescent="0.25">
      <c r="A11" s="18">
        <v>1</v>
      </c>
      <c r="B11" s="20" t="s">
        <v>424</v>
      </c>
      <c r="C11" s="638"/>
      <c r="D11" s="638"/>
      <c r="E11" s="638"/>
    </row>
    <row r="12" spans="1:6" s="264" customFormat="1" ht="20.100000000000001" customHeight="1" x14ac:dyDescent="0.25">
      <c r="A12" s="18"/>
      <c r="B12" s="20" t="s">
        <v>425</v>
      </c>
      <c r="C12" s="638"/>
      <c r="D12" s="638"/>
      <c r="E12" s="638"/>
    </row>
    <row r="13" spans="1:6" s="264" customFormat="1" ht="20.100000000000001" customHeight="1" x14ac:dyDescent="0.25">
      <c r="A13" s="168" t="s">
        <v>22</v>
      </c>
      <c r="B13" s="20" t="s">
        <v>956</v>
      </c>
      <c r="C13" s="638"/>
      <c r="D13" s="638"/>
      <c r="E13" s="638"/>
    </row>
    <row r="14" spans="1:6" s="264" customFormat="1" ht="20.100000000000001" customHeight="1" x14ac:dyDescent="0.25">
      <c r="A14" s="168" t="s">
        <v>22</v>
      </c>
      <c r="B14" s="20" t="s">
        <v>957</v>
      </c>
      <c r="C14" s="638"/>
      <c r="D14" s="638"/>
      <c r="E14" s="638"/>
    </row>
    <row r="15" spans="1:6" s="264" customFormat="1" ht="20.100000000000001" customHeight="1" x14ac:dyDescent="0.25">
      <c r="A15" s="18"/>
      <c r="B15" s="20" t="s">
        <v>428</v>
      </c>
      <c r="C15" s="638"/>
      <c r="D15" s="638"/>
      <c r="E15" s="638"/>
    </row>
    <row r="16" spans="1:6" s="264" customFormat="1" ht="20.100000000000001" customHeight="1" x14ac:dyDescent="0.25">
      <c r="A16" s="18" t="s">
        <v>22</v>
      </c>
      <c r="B16" s="20" t="s">
        <v>429</v>
      </c>
      <c r="C16" s="638"/>
      <c r="D16" s="638"/>
      <c r="E16" s="638"/>
    </row>
    <row r="17" spans="1:6" s="264" customFormat="1" ht="20.100000000000001" customHeight="1" x14ac:dyDescent="0.25">
      <c r="A17" s="18" t="s">
        <v>22</v>
      </c>
      <c r="B17" s="20" t="s">
        <v>584</v>
      </c>
      <c r="C17" s="638"/>
      <c r="D17" s="638"/>
      <c r="E17" s="638"/>
    </row>
    <row r="18" spans="1:6" ht="60" x14ac:dyDescent="0.25">
      <c r="A18" s="18">
        <v>2</v>
      </c>
      <c r="B18" s="20" t="s">
        <v>431</v>
      </c>
      <c r="C18" s="638"/>
      <c r="D18" s="638"/>
      <c r="E18" s="638"/>
    </row>
    <row r="19" spans="1:6" ht="19.899999999999999" customHeight="1" x14ac:dyDescent="0.25">
      <c r="A19" s="18">
        <v>3</v>
      </c>
      <c r="B19" s="20" t="s">
        <v>432</v>
      </c>
      <c r="C19" s="638"/>
      <c r="D19" s="638"/>
      <c r="E19" s="638"/>
    </row>
    <row r="20" spans="1:6" ht="19.899999999999999" customHeight="1" x14ac:dyDescent="0.25">
      <c r="A20" s="17" t="s">
        <v>70</v>
      </c>
      <c r="B20" s="19" t="s">
        <v>96</v>
      </c>
      <c r="C20" s="640">
        <f>+C21+C38+C41+C51+C56+C67+C80+C86</f>
        <v>191980.99999999994</v>
      </c>
      <c r="D20" s="640">
        <f t="shared" ref="D20:E20" si="1">+D21+D38+D41+D51+D56+D67+D80+D86</f>
        <v>0</v>
      </c>
      <c r="E20" s="640">
        <f t="shared" si="1"/>
        <v>191980.99999999994</v>
      </c>
    </row>
    <row r="21" spans="1:6" s="278" customFormat="1" ht="19.899999999999999" customHeight="1" x14ac:dyDescent="0.25">
      <c r="A21" s="17">
        <v>1</v>
      </c>
      <c r="B21" s="19" t="s">
        <v>958</v>
      </c>
      <c r="C21" s="640">
        <f>SUM(C22:C26)+C32+C35+C36+C37</f>
        <v>133335.99999999997</v>
      </c>
      <c r="D21" s="640">
        <f t="shared" ref="D21:E21" si="2">SUM(D22:D26)+D32+D35+D36+D37</f>
        <v>0</v>
      </c>
      <c r="E21" s="640">
        <f t="shared" si="2"/>
        <v>133335.99999999997</v>
      </c>
    </row>
    <row r="22" spans="1:6" s="278" customFormat="1" ht="45" x14ac:dyDescent="0.25">
      <c r="A22" s="169" t="s">
        <v>22</v>
      </c>
      <c r="B22" s="170" t="s">
        <v>1279</v>
      </c>
      <c r="C22" s="641">
        <f>E22</f>
        <v>99258.322</v>
      </c>
      <c r="D22" s="641"/>
      <c r="E22" s="641">
        <f>'34'!C28</f>
        <v>99258.322</v>
      </c>
    </row>
    <row r="23" spans="1:6" s="278" customFormat="1" ht="30" x14ac:dyDescent="0.25">
      <c r="A23" s="169" t="s">
        <v>22</v>
      </c>
      <c r="B23" s="171" t="s">
        <v>907</v>
      </c>
      <c r="C23" s="641">
        <f t="shared" ref="C23:C25" si="3">E23</f>
        <v>2124</v>
      </c>
      <c r="D23" s="641"/>
      <c r="E23" s="641">
        <f>'34'!C29</f>
        <v>2124</v>
      </c>
      <c r="F23" s="525">
        <f>+C22+C23+C24+C25+C26+C32+C35+C36+C37</f>
        <v>133335.99999999997</v>
      </c>
    </row>
    <row r="24" spans="1:6" s="278" customFormat="1" ht="20.45" customHeight="1" x14ac:dyDescent="0.25">
      <c r="A24" s="169" t="s">
        <v>22</v>
      </c>
      <c r="B24" s="398" t="s">
        <v>1260</v>
      </c>
      <c r="C24" s="641">
        <f t="shared" si="3"/>
        <v>0</v>
      </c>
      <c r="D24" s="641"/>
      <c r="E24" s="641">
        <f>'34'!C30</f>
        <v>0</v>
      </c>
    </row>
    <row r="25" spans="1:6" s="278" customFormat="1" ht="21.95" customHeight="1" x14ac:dyDescent="0.25">
      <c r="A25" s="169" t="s">
        <v>22</v>
      </c>
      <c r="B25" s="421" t="s">
        <v>1114</v>
      </c>
      <c r="C25" s="641">
        <f t="shared" si="3"/>
        <v>1169</v>
      </c>
      <c r="D25" s="641"/>
      <c r="E25" s="641">
        <f>'34'!C31</f>
        <v>1169</v>
      </c>
    </row>
    <row r="26" spans="1:6" s="278" customFormat="1" x14ac:dyDescent="0.25">
      <c r="A26" s="169" t="s">
        <v>22</v>
      </c>
      <c r="B26" s="172" t="s">
        <v>906</v>
      </c>
      <c r="C26" s="641">
        <f>SUM(C27:C31)</f>
        <v>28030</v>
      </c>
      <c r="D26" s="641">
        <f t="shared" ref="D26:E26" si="4">SUM(D27:D31)</f>
        <v>0</v>
      </c>
      <c r="E26" s="641">
        <f t="shared" si="4"/>
        <v>28030</v>
      </c>
    </row>
    <row r="27" spans="1:6" s="278" customFormat="1" ht="50.45" customHeight="1" x14ac:dyDescent="0.25">
      <c r="A27" s="173" t="s">
        <v>960</v>
      </c>
      <c r="B27" s="174" t="s">
        <v>961</v>
      </c>
      <c r="C27" s="642">
        <f>E27</f>
        <v>8930</v>
      </c>
      <c r="D27" s="641"/>
      <c r="E27" s="642">
        <f>'34'!C33</f>
        <v>8930</v>
      </c>
    </row>
    <row r="28" spans="1:6" s="278" customFormat="1" ht="48.95" customHeight="1" x14ac:dyDescent="0.25">
      <c r="A28" s="173" t="s">
        <v>960</v>
      </c>
      <c r="B28" s="174" t="s">
        <v>962</v>
      </c>
      <c r="C28" s="641">
        <f t="shared" ref="C28:C29" si="5">E28</f>
        <v>2393</v>
      </c>
      <c r="D28" s="641"/>
      <c r="E28" s="642">
        <f>'34'!C34</f>
        <v>2393</v>
      </c>
    </row>
    <row r="29" spans="1:6" s="278" customFormat="1" ht="38.450000000000003" customHeight="1" x14ac:dyDescent="0.25">
      <c r="A29" s="173" t="s">
        <v>960</v>
      </c>
      <c r="B29" s="174" t="s">
        <v>963</v>
      </c>
      <c r="C29" s="641">
        <f t="shared" si="5"/>
        <v>1334</v>
      </c>
      <c r="D29" s="641"/>
      <c r="E29" s="642">
        <f>'34'!C35</f>
        <v>1334</v>
      </c>
    </row>
    <row r="30" spans="1:6" s="278" customFormat="1" ht="48.95" customHeight="1" x14ac:dyDescent="0.25">
      <c r="A30" s="173" t="s">
        <v>960</v>
      </c>
      <c r="B30" s="174" t="s">
        <v>964</v>
      </c>
      <c r="C30" s="641">
        <f>E30</f>
        <v>15373</v>
      </c>
      <c r="D30" s="641"/>
      <c r="E30" s="642">
        <f>'34'!C36</f>
        <v>15373</v>
      </c>
    </row>
    <row r="31" spans="1:6" s="278" customFormat="1" ht="33.6" customHeight="1" x14ac:dyDescent="0.25">
      <c r="A31" s="173" t="s">
        <v>960</v>
      </c>
      <c r="B31" s="174" t="s">
        <v>1072</v>
      </c>
      <c r="C31" s="641">
        <f t="shared" ref="C31:C37" si="6">E31</f>
        <v>0</v>
      </c>
      <c r="D31" s="641"/>
      <c r="E31" s="642">
        <f>'34'!C37</f>
        <v>0</v>
      </c>
    </row>
    <row r="32" spans="1:6" s="278" customFormat="1" ht="23.45" customHeight="1" x14ac:dyDescent="0.25">
      <c r="A32" s="169" t="s">
        <v>22</v>
      </c>
      <c r="B32" s="172" t="s">
        <v>965</v>
      </c>
      <c r="C32" s="641">
        <f t="shared" si="6"/>
        <v>500</v>
      </c>
      <c r="D32" s="641"/>
      <c r="E32" s="641">
        <f>+E33+E34</f>
        <v>500</v>
      </c>
    </row>
    <row r="33" spans="1:7" s="278" customFormat="1" ht="36" customHeight="1" x14ac:dyDescent="0.25">
      <c r="A33" s="173" t="s">
        <v>960</v>
      </c>
      <c r="B33" s="174" t="s">
        <v>966</v>
      </c>
      <c r="C33" s="641">
        <f t="shared" si="6"/>
        <v>0</v>
      </c>
      <c r="D33" s="641"/>
      <c r="E33" s="643"/>
    </row>
    <row r="34" spans="1:7" s="278" customFormat="1" ht="50.1" customHeight="1" x14ac:dyDescent="0.25">
      <c r="A34" s="173" t="s">
        <v>960</v>
      </c>
      <c r="B34" s="174" t="s">
        <v>967</v>
      </c>
      <c r="C34" s="641">
        <f t="shared" si="6"/>
        <v>500</v>
      </c>
      <c r="D34" s="641"/>
      <c r="E34" s="641">
        <f>'34'!C38</f>
        <v>500</v>
      </c>
    </row>
    <row r="35" spans="1:7" s="198" customFormat="1" ht="88.5" customHeight="1" x14ac:dyDescent="0.25">
      <c r="A35" s="175" t="s">
        <v>22</v>
      </c>
      <c r="B35" s="176" t="s">
        <v>968</v>
      </c>
      <c r="C35" s="641">
        <f t="shared" si="6"/>
        <v>873.37800000000004</v>
      </c>
      <c r="D35" s="640"/>
      <c r="E35" s="641">
        <f>'34'!C41</f>
        <v>873.37800000000004</v>
      </c>
    </row>
    <row r="36" spans="1:7" s="299" customFormat="1" ht="21" customHeight="1" x14ac:dyDescent="0.25">
      <c r="A36" s="169" t="s">
        <v>22</v>
      </c>
      <c r="B36" s="170" t="s">
        <v>908</v>
      </c>
      <c r="C36" s="641">
        <f t="shared" si="6"/>
        <v>25</v>
      </c>
      <c r="D36" s="641"/>
      <c r="E36" s="641">
        <f>'34'!C42</f>
        <v>25</v>
      </c>
    </row>
    <row r="37" spans="1:7" s="278" customFormat="1" ht="18.95" customHeight="1" x14ac:dyDescent="0.25">
      <c r="A37" s="169" t="s">
        <v>22</v>
      </c>
      <c r="B37" s="170" t="s">
        <v>969</v>
      </c>
      <c r="C37" s="641">
        <f t="shared" si="6"/>
        <v>1356.3</v>
      </c>
      <c r="D37" s="641"/>
      <c r="E37" s="641">
        <f>'34'!C43</f>
        <v>1356.3</v>
      </c>
    </row>
    <row r="38" spans="1:7" s="278" customFormat="1" ht="21.95" customHeight="1" x14ac:dyDescent="0.25">
      <c r="A38" s="17">
        <v>2</v>
      </c>
      <c r="B38" s="19" t="s">
        <v>909</v>
      </c>
      <c r="C38" s="641">
        <f>SUM(C39:C40)</f>
        <v>6149</v>
      </c>
      <c r="D38" s="641">
        <f t="shared" ref="D38:E38" si="7">SUM(D39:D40)</f>
        <v>0</v>
      </c>
      <c r="E38" s="641">
        <f t="shared" si="7"/>
        <v>6149</v>
      </c>
    </row>
    <row r="39" spans="1:7" s="278" customFormat="1" ht="51.6" customHeight="1" x14ac:dyDescent="0.25">
      <c r="A39" s="169" t="s">
        <v>22</v>
      </c>
      <c r="B39" s="170" t="s">
        <v>971</v>
      </c>
      <c r="C39" s="641">
        <f>E39</f>
        <v>5517</v>
      </c>
      <c r="D39" s="641"/>
      <c r="E39" s="641">
        <f>'34'!C45</f>
        <v>5517</v>
      </c>
    </row>
    <row r="40" spans="1:7" s="278" customFormat="1" ht="144.94999999999999" customHeight="1" x14ac:dyDescent="0.25">
      <c r="A40" s="169" t="s">
        <v>22</v>
      </c>
      <c r="B40" s="20" t="s">
        <v>1263</v>
      </c>
      <c r="C40" s="641">
        <f>E40</f>
        <v>632</v>
      </c>
      <c r="D40" s="641"/>
      <c r="E40" s="641">
        <f>'34'!C46</f>
        <v>632</v>
      </c>
    </row>
    <row r="41" spans="1:7" s="278" customFormat="1" ht="31.5" customHeight="1" x14ac:dyDescent="0.25">
      <c r="A41" s="17">
        <v>3</v>
      </c>
      <c r="B41" s="178" t="s">
        <v>889</v>
      </c>
      <c r="C41" s="640">
        <f>SUM(C42:C50)</f>
        <v>6245</v>
      </c>
      <c r="D41" s="640">
        <f t="shared" ref="D41:E41" si="8">SUM(D42:D50)</f>
        <v>0</v>
      </c>
      <c r="E41" s="640">
        <f t="shared" si="8"/>
        <v>6245</v>
      </c>
    </row>
    <row r="42" spans="1:7" s="278" customFormat="1" ht="45" x14ac:dyDescent="0.25">
      <c r="A42" s="169" t="s">
        <v>22</v>
      </c>
      <c r="B42" s="170" t="s">
        <v>972</v>
      </c>
      <c r="C42" s="641">
        <f>E42</f>
        <v>1152</v>
      </c>
      <c r="D42" s="641"/>
      <c r="E42" s="641">
        <f>'34'!C48</f>
        <v>1152</v>
      </c>
      <c r="G42" s="526" t="e">
        <f>E42+#REF!</f>
        <v>#REF!</v>
      </c>
    </row>
    <row r="43" spans="1:7" s="299" customFormat="1" ht="34.5" customHeight="1" x14ac:dyDescent="0.25">
      <c r="A43" s="169" t="s">
        <v>22</v>
      </c>
      <c r="B43" s="170" t="s">
        <v>978</v>
      </c>
      <c r="C43" s="641">
        <f t="shared" ref="C43:C50" si="9">E43</f>
        <v>200</v>
      </c>
      <c r="D43" s="641"/>
      <c r="E43" s="641">
        <f>'34'!C49</f>
        <v>200</v>
      </c>
    </row>
    <row r="44" spans="1:7" s="299" customFormat="1" ht="36.6" customHeight="1" x14ac:dyDescent="0.25">
      <c r="A44" s="169" t="s">
        <v>22</v>
      </c>
      <c r="B44" s="180" t="s">
        <v>1243</v>
      </c>
      <c r="C44" s="641">
        <f t="shared" si="9"/>
        <v>915</v>
      </c>
      <c r="D44" s="641"/>
      <c r="E44" s="641">
        <f>'34'!C50</f>
        <v>915</v>
      </c>
    </row>
    <row r="45" spans="1:7" s="299" customFormat="1" ht="34.5" customHeight="1" x14ac:dyDescent="0.25">
      <c r="A45" s="169" t="s">
        <v>22</v>
      </c>
      <c r="B45" s="180" t="s">
        <v>1244</v>
      </c>
      <c r="C45" s="641">
        <f t="shared" si="9"/>
        <v>234.6</v>
      </c>
      <c r="D45" s="641"/>
      <c r="E45" s="641">
        <f>'34'!C51</f>
        <v>234.6</v>
      </c>
    </row>
    <row r="46" spans="1:7" s="299" customFormat="1" ht="22.5" customHeight="1" x14ac:dyDescent="0.25">
      <c r="A46" s="169" t="s">
        <v>22</v>
      </c>
      <c r="B46" s="180" t="s">
        <v>1245</v>
      </c>
      <c r="C46" s="641">
        <f t="shared" si="9"/>
        <v>2497.9</v>
      </c>
      <c r="D46" s="641"/>
      <c r="E46" s="641">
        <f>'34'!C52</f>
        <v>2497.9</v>
      </c>
    </row>
    <row r="47" spans="1:7" s="278" customFormat="1" ht="21" customHeight="1" x14ac:dyDescent="0.25">
      <c r="A47" s="169" t="s">
        <v>22</v>
      </c>
      <c r="B47" s="170" t="s">
        <v>976</v>
      </c>
      <c r="C47" s="641">
        <f t="shared" si="9"/>
        <v>650</v>
      </c>
      <c r="D47" s="641"/>
      <c r="E47" s="641">
        <f>'34'!C53</f>
        <v>650</v>
      </c>
    </row>
    <row r="48" spans="1:7" s="198" customFormat="1" ht="20.45" customHeight="1" x14ac:dyDescent="0.25">
      <c r="A48" s="169" t="s">
        <v>22</v>
      </c>
      <c r="B48" s="170" t="s">
        <v>977</v>
      </c>
      <c r="C48" s="641">
        <f t="shared" si="9"/>
        <v>180</v>
      </c>
      <c r="D48" s="640"/>
      <c r="E48" s="641">
        <f>'34'!C54</f>
        <v>180</v>
      </c>
    </row>
    <row r="49" spans="1:5" s="278" customFormat="1" ht="47.1" customHeight="1" x14ac:dyDescent="0.25">
      <c r="A49" s="169" t="s">
        <v>22</v>
      </c>
      <c r="B49" s="170" t="s">
        <v>1270</v>
      </c>
      <c r="C49" s="641">
        <f t="shared" si="9"/>
        <v>215.5</v>
      </c>
      <c r="D49" s="641"/>
      <c r="E49" s="641">
        <f>'34'!C55</f>
        <v>215.5</v>
      </c>
    </row>
    <row r="50" spans="1:5" s="278" customFormat="1" ht="21.95" customHeight="1" x14ac:dyDescent="0.25">
      <c r="A50" s="169" t="s">
        <v>22</v>
      </c>
      <c r="B50" s="170" t="s">
        <v>969</v>
      </c>
      <c r="C50" s="641">
        <f t="shared" si="9"/>
        <v>200</v>
      </c>
      <c r="D50" s="641"/>
      <c r="E50" s="641">
        <f>'34'!C56</f>
        <v>200</v>
      </c>
    </row>
    <row r="51" spans="1:5" s="278" customFormat="1" ht="24.95" customHeight="1" x14ac:dyDescent="0.25">
      <c r="A51" s="17">
        <v>4</v>
      </c>
      <c r="B51" s="19" t="s">
        <v>1398</v>
      </c>
      <c r="C51" s="640">
        <f>SUM(C52:C55)</f>
        <v>875.8</v>
      </c>
      <c r="D51" s="640">
        <f t="shared" ref="D51:E51" si="10">SUM(D52:D55)</f>
        <v>0</v>
      </c>
      <c r="E51" s="640">
        <f t="shared" si="10"/>
        <v>875.8</v>
      </c>
    </row>
    <row r="52" spans="1:5" s="278" customFormat="1" ht="47.1" customHeight="1" x14ac:dyDescent="0.25">
      <c r="A52" s="168" t="s">
        <v>22</v>
      </c>
      <c r="B52" s="20" t="s">
        <v>1248</v>
      </c>
      <c r="C52" s="641">
        <f>E52</f>
        <v>310.8</v>
      </c>
      <c r="D52" s="641"/>
      <c r="E52" s="641">
        <f>'34'!C58</f>
        <v>310.8</v>
      </c>
    </row>
    <row r="53" spans="1:5" s="278" customFormat="1" ht="18.95" customHeight="1" x14ac:dyDescent="0.25">
      <c r="A53" s="168" t="s">
        <v>22</v>
      </c>
      <c r="B53" s="20" t="s">
        <v>980</v>
      </c>
      <c r="C53" s="641">
        <f t="shared" ref="C53:C54" si="11">E53</f>
        <v>250</v>
      </c>
      <c r="D53" s="641"/>
      <c r="E53" s="641">
        <f>'34'!C59</f>
        <v>250</v>
      </c>
    </row>
    <row r="54" spans="1:5" s="278" customFormat="1" ht="18.95" customHeight="1" x14ac:dyDescent="0.25">
      <c r="A54" s="168" t="s">
        <v>22</v>
      </c>
      <c r="B54" s="20" t="s">
        <v>981</v>
      </c>
      <c r="C54" s="641">
        <f t="shared" si="11"/>
        <v>115</v>
      </c>
      <c r="D54" s="641"/>
      <c r="E54" s="641">
        <f>'34'!C60</f>
        <v>115</v>
      </c>
    </row>
    <row r="55" spans="1:5" s="278" customFormat="1" ht="18.95" customHeight="1" x14ac:dyDescent="0.25">
      <c r="A55" s="168" t="s">
        <v>22</v>
      </c>
      <c r="B55" s="20" t="s">
        <v>969</v>
      </c>
      <c r="C55" s="641">
        <f>'TH chi'!C49</f>
        <v>200</v>
      </c>
      <c r="D55" s="641"/>
      <c r="E55" s="641">
        <f>'34'!C61</f>
        <v>200</v>
      </c>
    </row>
    <row r="56" spans="1:5" s="527" customFormat="1" ht="18.95" customHeight="1" x14ac:dyDescent="0.25">
      <c r="A56" s="17">
        <v>5</v>
      </c>
      <c r="B56" s="178" t="s">
        <v>940</v>
      </c>
      <c r="C56" s="640">
        <f>SUM(C57:C66)</f>
        <v>12207</v>
      </c>
      <c r="D56" s="640">
        <f t="shared" ref="D56:E56" si="12">SUM(D57:D66)</f>
        <v>0</v>
      </c>
      <c r="E56" s="640">
        <f t="shared" si="12"/>
        <v>12207</v>
      </c>
    </row>
    <row r="57" spans="1:5" s="278" customFormat="1" ht="60.6" customHeight="1" x14ac:dyDescent="0.25">
      <c r="A57" s="168" t="s">
        <v>22</v>
      </c>
      <c r="B57" s="180" t="s">
        <v>983</v>
      </c>
      <c r="C57" s="641">
        <f>E57</f>
        <v>8863</v>
      </c>
      <c r="D57" s="641"/>
      <c r="E57" s="641">
        <f>'34'!C63</f>
        <v>8863</v>
      </c>
    </row>
    <row r="58" spans="1:5" s="278" customFormat="1" ht="36.6" customHeight="1" x14ac:dyDescent="0.25">
      <c r="A58" s="168" t="s">
        <v>22</v>
      </c>
      <c r="B58" s="180" t="s">
        <v>984</v>
      </c>
      <c r="C58" s="641">
        <f t="shared" ref="C58:C66" si="13">E58</f>
        <v>597.20000000000005</v>
      </c>
      <c r="D58" s="641"/>
      <c r="E58" s="641">
        <f>'34'!C64</f>
        <v>597.20000000000005</v>
      </c>
    </row>
    <row r="59" spans="1:5" s="278" customFormat="1" ht="24.95" customHeight="1" x14ac:dyDescent="0.25">
      <c r="A59" s="168" t="s">
        <v>22</v>
      </c>
      <c r="B59" s="180" t="s">
        <v>1250</v>
      </c>
      <c r="C59" s="641">
        <f t="shared" si="13"/>
        <v>768.40999999999883</v>
      </c>
      <c r="D59" s="641"/>
      <c r="E59" s="641">
        <f>'34'!C65</f>
        <v>768.40999999999883</v>
      </c>
    </row>
    <row r="60" spans="1:5" s="278" customFormat="1" ht="47.45" customHeight="1" x14ac:dyDescent="0.25">
      <c r="A60" s="168" t="s">
        <v>22</v>
      </c>
      <c r="B60" s="180" t="s">
        <v>985</v>
      </c>
      <c r="C60" s="641">
        <f t="shared" si="13"/>
        <v>154.69999999999999</v>
      </c>
      <c r="D60" s="641"/>
      <c r="E60" s="641">
        <f>'34'!C66</f>
        <v>154.69999999999999</v>
      </c>
    </row>
    <row r="61" spans="1:5" s="278" customFormat="1" ht="23.45" customHeight="1" x14ac:dyDescent="0.25">
      <c r="A61" s="168" t="s">
        <v>22</v>
      </c>
      <c r="B61" s="180" t="s">
        <v>910</v>
      </c>
      <c r="C61" s="641">
        <f t="shared" si="13"/>
        <v>834.3</v>
      </c>
      <c r="D61" s="641"/>
      <c r="E61" s="641">
        <f>'34'!C67</f>
        <v>834.3</v>
      </c>
    </row>
    <row r="62" spans="1:5" s="278" customFormat="1" ht="36.6" customHeight="1" x14ac:dyDescent="0.25">
      <c r="A62" s="168" t="s">
        <v>22</v>
      </c>
      <c r="B62" s="180" t="s">
        <v>988</v>
      </c>
      <c r="C62" s="641">
        <f t="shared" si="13"/>
        <v>346.19</v>
      </c>
      <c r="D62" s="641"/>
      <c r="E62" s="641">
        <f>'34'!C68</f>
        <v>346.19</v>
      </c>
    </row>
    <row r="63" spans="1:5" s="278" customFormat="1" ht="32.450000000000003" customHeight="1" x14ac:dyDescent="0.25">
      <c r="A63" s="168" t="s">
        <v>22</v>
      </c>
      <c r="B63" s="180" t="s">
        <v>986</v>
      </c>
      <c r="C63" s="641">
        <f t="shared" si="13"/>
        <v>240</v>
      </c>
      <c r="D63" s="644"/>
      <c r="E63" s="641">
        <f>'34'!C69</f>
        <v>240</v>
      </c>
    </row>
    <row r="64" spans="1:5" s="278" customFormat="1" ht="22.5" customHeight="1" x14ac:dyDescent="0.25">
      <c r="A64" s="168" t="s">
        <v>22</v>
      </c>
      <c r="B64" s="180" t="s">
        <v>987</v>
      </c>
      <c r="C64" s="641">
        <f t="shared" si="13"/>
        <v>103.2</v>
      </c>
      <c r="D64" s="641"/>
      <c r="E64" s="641">
        <f>'34'!C70</f>
        <v>103.2</v>
      </c>
    </row>
    <row r="65" spans="1:5" s="278" customFormat="1" ht="22.5" customHeight="1" x14ac:dyDescent="0.25">
      <c r="A65" s="168" t="s">
        <v>22</v>
      </c>
      <c r="B65" s="180" t="s">
        <v>989</v>
      </c>
      <c r="C65" s="641">
        <f t="shared" si="13"/>
        <v>100</v>
      </c>
      <c r="D65" s="641"/>
      <c r="E65" s="641">
        <f>'34'!C71</f>
        <v>100</v>
      </c>
    </row>
    <row r="66" spans="1:5" s="278" customFormat="1" ht="22.5" customHeight="1" x14ac:dyDescent="0.25">
      <c r="A66" s="168" t="s">
        <v>22</v>
      </c>
      <c r="B66" s="202" t="s">
        <v>969</v>
      </c>
      <c r="C66" s="641">
        <f t="shared" si="13"/>
        <v>200</v>
      </c>
      <c r="D66" s="641"/>
      <c r="E66" s="641">
        <f>'34'!C72</f>
        <v>200</v>
      </c>
    </row>
    <row r="67" spans="1:5" s="278" customFormat="1" ht="24" customHeight="1" x14ac:dyDescent="0.25">
      <c r="A67" s="181">
        <v>6</v>
      </c>
      <c r="B67" s="178" t="s">
        <v>941</v>
      </c>
      <c r="C67" s="640">
        <f>SUM(C70:C79)+C68</f>
        <v>28171.199999999997</v>
      </c>
      <c r="D67" s="640">
        <f t="shared" ref="D67:E67" si="14">SUM(D70:D79)+D68</f>
        <v>0</v>
      </c>
      <c r="E67" s="640">
        <f t="shared" si="14"/>
        <v>28171.199999999997</v>
      </c>
    </row>
    <row r="68" spans="1:5" s="278" customFormat="1" ht="45" x14ac:dyDescent="0.25">
      <c r="A68" s="168" t="s">
        <v>22</v>
      </c>
      <c r="B68" s="170" t="s">
        <v>1280</v>
      </c>
      <c r="C68" s="641">
        <f>E68</f>
        <v>16349.610999999999</v>
      </c>
      <c r="D68" s="641"/>
      <c r="E68" s="641">
        <f>'34'!C74</f>
        <v>16349.610999999999</v>
      </c>
    </row>
    <row r="69" spans="1:5" s="278" customFormat="1" ht="23.45" customHeight="1" x14ac:dyDescent="0.25">
      <c r="A69" s="211" t="s">
        <v>22</v>
      </c>
      <c r="B69" s="244" t="s">
        <v>1087</v>
      </c>
      <c r="C69" s="641">
        <f t="shared" ref="C69:C79" si="15">E69</f>
        <v>253.70000000000002</v>
      </c>
      <c r="D69" s="641"/>
      <c r="E69" s="641">
        <f>'34'!C75</f>
        <v>253.70000000000002</v>
      </c>
    </row>
    <row r="70" spans="1:5" s="278" customFormat="1" ht="59.45" customHeight="1" x14ac:dyDescent="0.25">
      <c r="A70" s="168" t="s">
        <v>22</v>
      </c>
      <c r="B70" s="182" t="s">
        <v>990</v>
      </c>
      <c r="C70" s="641">
        <f t="shared" si="15"/>
        <v>7677.3859999999995</v>
      </c>
      <c r="D70" s="641"/>
      <c r="E70" s="641">
        <f>'34'!C76</f>
        <v>7677.3859999999995</v>
      </c>
    </row>
    <row r="71" spans="1:5" s="530" customFormat="1" ht="22.5" customHeight="1" x14ac:dyDescent="0.25">
      <c r="A71" s="168" t="s">
        <v>22</v>
      </c>
      <c r="B71" s="182" t="s">
        <v>991</v>
      </c>
      <c r="C71" s="641">
        <f t="shared" si="15"/>
        <v>120</v>
      </c>
      <c r="D71" s="645"/>
      <c r="E71" s="641">
        <f>'34'!C77</f>
        <v>120</v>
      </c>
    </row>
    <row r="72" spans="1:5" s="198" customFormat="1" ht="22.5" customHeight="1" x14ac:dyDescent="0.25">
      <c r="A72" s="168" t="s">
        <v>22</v>
      </c>
      <c r="B72" s="180" t="s">
        <v>992</v>
      </c>
      <c r="C72" s="641">
        <f t="shared" si="15"/>
        <v>261.14400000000001</v>
      </c>
      <c r="D72" s="640"/>
      <c r="E72" s="641">
        <f>'34'!C78</f>
        <v>261.14400000000001</v>
      </c>
    </row>
    <row r="73" spans="1:5" s="264" customFormat="1" ht="22.5" customHeight="1" x14ac:dyDescent="0.25">
      <c r="A73" s="168" t="s">
        <v>22</v>
      </c>
      <c r="B73" s="180" t="s">
        <v>911</v>
      </c>
      <c r="C73" s="641">
        <f t="shared" si="15"/>
        <v>450</v>
      </c>
      <c r="D73" s="641"/>
      <c r="E73" s="641">
        <f>'34'!C79</f>
        <v>450</v>
      </c>
    </row>
    <row r="74" spans="1:5" s="264" customFormat="1" ht="22.5" customHeight="1" x14ac:dyDescent="0.25">
      <c r="A74" s="168" t="s">
        <v>22</v>
      </c>
      <c r="B74" s="180" t="s">
        <v>912</v>
      </c>
      <c r="C74" s="641">
        <f t="shared" si="15"/>
        <v>19.655999999999999</v>
      </c>
      <c r="D74" s="641"/>
      <c r="E74" s="641">
        <f>'34'!C80</f>
        <v>19.655999999999999</v>
      </c>
    </row>
    <row r="75" spans="1:5" s="264" customFormat="1" ht="22.5" customHeight="1" x14ac:dyDescent="0.25">
      <c r="A75" s="168" t="s">
        <v>22</v>
      </c>
      <c r="B75" s="180" t="s">
        <v>913</v>
      </c>
      <c r="C75" s="641">
        <f t="shared" si="15"/>
        <v>330</v>
      </c>
      <c r="D75" s="641"/>
      <c r="E75" s="641">
        <f>'34'!C81</f>
        <v>330</v>
      </c>
    </row>
    <row r="76" spans="1:5" s="264" customFormat="1" ht="22.5" customHeight="1" x14ac:dyDescent="0.25">
      <c r="A76" s="168" t="s">
        <v>22</v>
      </c>
      <c r="B76" s="180" t="s">
        <v>914</v>
      </c>
      <c r="C76" s="641">
        <f t="shared" si="15"/>
        <v>20</v>
      </c>
      <c r="D76" s="641"/>
      <c r="E76" s="641">
        <f>'34'!C82</f>
        <v>20</v>
      </c>
    </row>
    <row r="77" spans="1:5" s="264" customFormat="1" ht="36" customHeight="1" x14ac:dyDescent="0.25">
      <c r="A77" s="168" t="s">
        <v>22</v>
      </c>
      <c r="B77" s="180" t="s">
        <v>993</v>
      </c>
      <c r="C77" s="641">
        <f t="shared" si="15"/>
        <v>690.76800000000003</v>
      </c>
      <c r="D77" s="641"/>
      <c r="E77" s="641">
        <f>'34'!C83</f>
        <v>690.76800000000003</v>
      </c>
    </row>
    <row r="78" spans="1:5" s="198" customFormat="1" ht="47.1" customHeight="1" x14ac:dyDescent="0.25">
      <c r="A78" s="168" t="s">
        <v>22</v>
      </c>
      <c r="B78" s="180" t="s">
        <v>994</v>
      </c>
      <c r="C78" s="641">
        <f t="shared" si="15"/>
        <v>55</v>
      </c>
      <c r="D78" s="640"/>
      <c r="E78" s="641">
        <f>'34'!C84</f>
        <v>55</v>
      </c>
    </row>
    <row r="79" spans="1:5" s="192" customFormat="1" ht="106.5" customHeight="1" x14ac:dyDescent="0.25">
      <c r="A79" s="168" t="s">
        <v>22</v>
      </c>
      <c r="B79" s="182" t="s">
        <v>995</v>
      </c>
      <c r="C79" s="641">
        <f t="shared" si="15"/>
        <v>2197.6349999999989</v>
      </c>
      <c r="D79" s="641"/>
      <c r="E79" s="641">
        <f>'34'!C85</f>
        <v>2197.6349999999989</v>
      </c>
    </row>
    <row r="80" spans="1:5" ht="20.100000000000001" customHeight="1" x14ac:dyDescent="0.25">
      <c r="A80" s="17">
        <v>7</v>
      </c>
      <c r="B80" s="178" t="s">
        <v>915</v>
      </c>
      <c r="C80" s="640">
        <f>SUM(C81:C85)</f>
        <v>4997</v>
      </c>
      <c r="D80" s="640">
        <f t="shared" ref="D80:E80" si="16">SUM(D81:D85)</f>
        <v>0</v>
      </c>
      <c r="E80" s="640">
        <f t="shared" si="16"/>
        <v>4997</v>
      </c>
    </row>
    <row r="81" spans="1:5" ht="36" customHeight="1" x14ac:dyDescent="0.25">
      <c r="A81" s="168" t="s">
        <v>22</v>
      </c>
      <c r="B81" s="180" t="s">
        <v>996</v>
      </c>
      <c r="C81" s="641">
        <f>E81</f>
        <v>553.8149999999996</v>
      </c>
      <c r="D81" s="639"/>
      <c r="E81" s="641">
        <f>'34'!C87</f>
        <v>553.8149999999996</v>
      </c>
    </row>
    <row r="82" spans="1:5" ht="33" customHeight="1" x14ac:dyDescent="0.25">
      <c r="A82" s="168" t="s">
        <v>22</v>
      </c>
      <c r="B82" s="176" t="s">
        <v>997</v>
      </c>
      <c r="C82" s="641">
        <f t="shared" ref="C82:C85" si="17">E82</f>
        <v>926.27300000000002</v>
      </c>
      <c r="D82" s="639"/>
      <c r="E82" s="641">
        <f>'34'!C88</f>
        <v>926.27300000000002</v>
      </c>
    </row>
    <row r="83" spans="1:5" ht="20.100000000000001" customHeight="1" x14ac:dyDescent="0.25">
      <c r="A83" s="168" t="s">
        <v>22</v>
      </c>
      <c r="B83" s="176" t="s">
        <v>1344</v>
      </c>
      <c r="C83" s="641">
        <f t="shared" si="17"/>
        <v>700</v>
      </c>
      <c r="D83" s="639"/>
      <c r="E83" s="641">
        <f>'34'!C89</f>
        <v>700</v>
      </c>
    </row>
    <row r="84" spans="1:5" ht="36" customHeight="1" x14ac:dyDescent="0.25">
      <c r="A84" s="168" t="s">
        <v>22</v>
      </c>
      <c r="B84" s="176" t="s">
        <v>998</v>
      </c>
      <c r="C84" s="641">
        <f t="shared" si="17"/>
        <v>2666.9119999999998</v>
      </c>
      <c r="D84" s="646"/>
      <c r="E84" s="641">
        <f>'34'!C90</f>
        <v>2666.9119999999998</v>
      </c>
    </row>
    <row r="85" spans="1:5" ht="47.45" customHeight="1" x14ac:dyDescent="0.25">
      <c r="A85" s="168" t="s">
        <v>22</v>
      </c>
      <c r="B85" s="20" t="s">
        <v>999</v>
      </c>
      <c r="C85" s="641">
        <f t="shared" si="17"/>
        <v>150</v>
      </c>
      <c r="D85" s="646"/>
      <c r="E85" s="641">
        <f>'34'!C91</f>
        <v>150</v>
      </c>
    </row>
    <row r="86" spans="1:5" ht="20.45" customHeight="1" x14ac:dyDescent="0.25">
      <c r="A86" s="17">
        <v>8</v>
      </c>
      <c r="B86" s="19" t="s">
        <v>916</v>
      </c>
      <c r="C86" s="639"/>
      <c r="D86" s="646"/>
      <c r="E86" s="641">
        <f>'34'!C92</f>
        <v>0</v>
      </c>
    </row>
    <row r="87" spans="1:5" ht="20.45" customHeight="1" x14ac:dyDescent="0.25">
      <c r="A87" s="17" t="s">
        <v>73</v>
      </c>
      <c r="B87" s="19" t="s">
        <v>905</v>
      </c>
      <c r="C87" s="639">
        <f>+E87</f>
        <v>179</v>
      </c>
      <c r="D87" s="646"/>
      <c r="E87" s="640">
        <f>'34'!C93</f>
        <v>179</v>
      </c>
    </row>
    <row r="88" spans="1:5" ht="20.45" customHeight="1" x14ac:dyDescent="0.25">
      <c r="A88" s="17" t="s">
        <v>77</v>
      </c>
      <c r="B88" s="19" t="s">
        <v>247</v>
      </c>
      <c r="C88" s="639">
        <f>+E88</f>
        <v>3922</v>
      </c>
      <c r="D88" s="646"/>
      <c r="E88" s="640">
        <f>'34'!C94</f>
        <v>3922</v>
      </c>
    </row>
    <row r="89" spans="1:5" ht="20.45" customHeight="1" x14ac:dyDescent="0.25">
      <c r="A89" s="17" t="s">
        <v>113</v>
      </c>
      <c r="B89" s="19" t="s">
        <v>98</v>
      </c>
      <c r="C89" s="639"/>
      <c r="D89" s="646"/>
      <c r="E89" s="641">
        <f>'34'!C95</f>
        <v>0</v>
      </c>
    </row>
    <row r="90" spans="1:5" ht="20.45" customHeight="1" x14ac:dyDescent="0.25">
      <c r="A90" s="17" t="s">
        <v>16</v>
      </c>
      <c r="B90" s="19" t="s">
        <v>435</v>
      </c>
      <c r="C90" s="646"/>
      <c r="D90" s="646"/>
      <c r="E90" s="641">
        <f>'34'!C96</f>
        <v>0</v>
      </c>
    </row>
    <row r="91" spans="1:5" ht="20.45" customHeight="1" x14ac:dyDescent="0.25">
      <c r="A91" s="17" t="s">
        <v>79</v>
      </c>
      <c r="B91" s="19" t="s">
        <v>493</v>
      </c>
      <c r="C91" s="646"/>
      <c r="D91" s="646"/>
      <c r="E91" s="641">
        <f>'34'!C97</f>
        <v>0</v>
      </c>
    </row>
  </sheetData>
  <mergeCells count="9">
    <mergeCell ref="A5:A6"/>
    <mergeCell ref="B5:B6"/>
    <mergeCell ref="C5:C6"/>
    <mergeCell ref="D5:E5"/>
    <mergeCell ref="D1:E1"/>
    <mergeCell ref="D4:E4"/>
    <mergeCell ref="A1:B1"/>
    <mergeCell ref="A3:E3"/>
    <mergeCell ref="A2:E2"/>
  </mergeCells>
  <pageMargins left="0.39370078740157483" right="0.19685039370078741" top="0.39370078740157483" bottom="0.2" header="0.19685039370078741" footer="0.19685039370078741"/>
  <pageSetup paperSize="9" scale="92"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92D050"/>
  </sheetPr>
  <dimension ref="A1:D97"/>
  <sheetViews>
    <sheetView view="pageBreakPreview" zoomScale="85" zoomScaleNormal="85" zoomScaleSheetLayoutView="85" workbookViewId="0">
      <selection activeCell="K7" sqref="K7"/>
    </sheetView>
  </sheetViews>
  <sheetFormatPr defaultColWidth="9.140625" defaultRowHeight="12.75" x14ac:dyDescent="0.25"/>
  <cols>
    <col min="1" max="1" width="5.42578125" style="96" customWidth="1"/>
    <col min="2" max="2" width="70.85546875" style="96" customWidth="1"/>
    <col min="3" max="3" width="19.5703125" style="183" bestFit="1" customWidth="1"/>
    <col min="4" max="4" width="14" style="96" customWidth="1"/>
    <col min="5" max="16384" width="9.140625" style="96"/>
  </cols>
  <sheetData>
    <row r="1" spans="1:4" ht="16.5" customHeight="1" x14ac:dyDescent="0.25">
      <c r="A1" s="744"/>
      <c r="B1" s="744"/>
      <c r="C1" s="101" t="s">
        <v>936</v>
      </c>
    </row>
    <row r="2" spans="1:4" ht="24" customHeight="1" x14ac:dyDescent="0.25">
      <c r="A2" s="742" t="s">
        <v>1402</v>
      </c>
      <c r="B2" s="742"/>
      <c r="C2" s="742"/>
    </row>
    <row r="3" spans="1:4" ht="19.5" customHeight="1" x14ac:dyDescent="0.25">
      <c r="A3" s="743" t="str">
        <f>+'30'!A3:G3</f>
        <v>(Kèm theo Nghị quyết số 25/NQ-HĐND ngày 23/12/2025 của HĐND xã Phiêng Pằn)</v>
      </c>
      <c r="B3" s="743"/>
      <c r="C3" s="743"/>
    </row>
    <row r="4" spans="1:4" ht="19.5" customHeight="1" x14ac:dyDescent="0.25">
      <c r="C4" s="531" t="s">
        <v>56</v>
      </c>
      <c r="D4" s="185"/>
    </row>
    <row r="5" spans="1:4" s="1" customFormat="1" ht="44.85" customHeight="1" x14ac:dyDescent="0.25">
      <c r="A5" s="17" t="s">
        <v>3</v>
      </c>
      <c r="B5" s="17" t="s">
        <v>4</v>
      </c>
      <c r="C5" s="532" t="s">
        <v>690</v>
      </c>
    </row>
    <row r="6" spans="1:4" s="1" customFormat="1" ht="21.95" customHeight="1" x14ac:dyDescent="0.25">
      <c r="A6" s="17"/>
      <c r="B6" s="19" t="s">
        <v>876</v>
      </c>
      <c r="C6" s="667">
        <f>C7+C8+C96</f>
        <v>196081.99999999994</v>
      </c>
      <c r="D6" s="247">
        <f>C6-'TH chi'!C8</f>
        <v>0</v>
      </c>
    </row>
    <row r="7" spans="1:4" s="1" customFormat="1" ht="21.95" customHeight="1" x14ac:dyDescent="0.25">
      <c r="A7" s="17" t="s">
        <v>15</v>
      </c>
      <c r="B7" s="19" t="s">
        <v>880</v>
      </c>
      <c r="C7" s="667"/>
    </row>
    <row r="8" spans="1:4" s="1" customFormat="1" ht="21.95" customHeight="1" x14ac:dyDescent="0.25">
      <c r="A8" s="17" t="s">
        <v>16</v>
      </c>
      <c r="B8" s="19" t="s">
        <v>882</v>
      </c>
      <c r="C8" s="667">
        <f>C9+C26+C94+C95+C93</f>
        <v>196081.99999999994</v>
      </c>
      <c r="D8" s="255"/>
    </row>
    <row r="9" spans="1:4" s="1" customFormat="1" ht="18" customHeight="1" x14ac:dyDescent="0.25">
      <c r="A9" s="17" t="s">
        <v>83</v>
      </c>
      <c r="B9" s="19" t="s">
        <v>368</v>
      </c>
      <c r="C9" s="667"/>
    </row>
    <row r="10" spans="1:4" s="1" customFormat="1" ht="18" customHeight="1" x14ac:dyDescent="0.25">
      <c r="A10" s="18">
        <v>1</v>
      </c>
      <c r="B10" s="20" t="s">
        <v>424</v>
      </c>
      <c r="C10" s="668"/>
    </row>
    <row r="11" spans="1:4" s="1" customFormat="1" ht="18" customHeight="1" x14ac:dyDescent="0.25">
      <c r="A11" s="18" t="s">
        <v>22</v>
      </c>
      <c r="B11" s="20" t="s">
        <v>426</v>
      </c>
      <c r="C11" s="668"/>
    </row>
    <row r="12" spans="1:4" s="1" customFormat="1" ht="18" customHeight="1" x14ac:dyDescent="0.25">
      <c r="A12" s="18" t="s">
        <v>22</v>
      </c>
      <c r="B12" s="20" t="s">
        <v>427</v>
      </c>
      <c r="C12" s="668"/>
    </row>
    <row r="13" spans="1:4" s="1" customFormat="1" ht="18" customHeight="1" x14ac:dyDescent="0.25">
      <c r="A13" s="18" t="s">
        <v>22</v>
      </c>
      <c r="B13" s="20" t="s">
        <v>591</v>
      </c>
      <c r="C13" s="668"/>
    </row>
    <row r="14" spans="1:4" s="1" customFormat="1" ht="18" customHeight="1" x14ac:dyDescent="0.25">
      <c r="A14" s="18" t="s">
        <v>22</v>
      </c>
      <c r="B14" s="20" t="s">
        <v>592</v>
      </c>
      <c r="C14" s="668"/>
    </row>
    <row r="15" spans="1:4" s="1" customFormat="1" ht="18" customHeight="1" x14ac:dyDescent="0.25">
      <c r="A15" s="18" t="s">
        <v>22</v>
      </c>
      <c r="B15" s="20" t="s">
        <v>593</v>
      </c>
      <c r="C15" s="668"/>
    </row>
    <row r="16" spans="1:4" s="1" customFormat="1" ht="18" customHeight="1" x14ac:dyDescent="0.25">
      <c r="A16" s="18" t="s">
        <v>22</v>
      </c>
      <c r="B16" s="20" t="s">
        <v>594</v>
      </c>
      <c r="C16" s="668"/>
    </row>
    <row r="17" spans="1:4" s="1" customFormat="1" ht="18" customHeight="1" x14ac:dyDescent="0.25">
      <c r="A17" s="18" t="s">
        <v>22</v>
      </c>
      <c r="B17" s="20" t="s">
        <v>595</v>
      </c>
      <c r="C17" s="668"/>
    </row>
    <row r="18" spans="1:4" s="1" customFormat="1" ht="18" customHeight="1" x14ac:dyDescent="0.25">
      <c r="A18" s="18" t="s">
        <v>22</v>
      </c>
      <c r="B18" s="20" t="s">
        <v>596</v>
      </c>
      <c r="C18" s="668"/>
    </row>
    <row r="19" spans="1:4" s="1" customFormat="1" ht="18" customHeight="1" x14ac:dyDescent="0.25">
      <c r="A19" s="18" t="s">
        <v>22</v>
      </c>
      <c r="B19" s="20" t="s">
        <v>597</v>
      </c>
      <c r="C19" s="668"/>
    </row>
    <row r="20" spans="1:4" s="1" customFormat="1" ht="18" customHeight="1" x14ac:dyDescent="0.25">
      <c r="A20" s="18" t="s">
        <v>22</v>
      </c>
      <c r="B20" s="20" t="s">
        <v>598</v>
      </c>
      <c r="C20" s="668"/>
    </row>
    <row r="21" spans="1:4" s="1" customFormat="1" ht="18" customHeight="1" x14ac:dyDescent="0.25">
      <c r="A21" s="18" t="s">
        <v>22</v>
      </c>
      <c r="B21" s="20" t="s">
        <v>691</v>
      </c>
      <c r="C21" s="668"/>
    </row>
    <row r="22" spans="1:4" s="1" customFormat="1" ht="18" customHeight="1" x14ac:dyDescent="0.25">
      <c r="A22" s="18" t="s">
        <v>22</v>
      </c>
      <c r="B22" s="20" t="s">
        <v>600</v>
      </c>
      <c r="C22" s="668"/>
    </row>
    <row r="23" spans="1:4" s="1" customFormat="1" ht="18" customHeight="1" x14ac:dyDescent="0.25">
      <c r="A23" s="18" t="s">
        <v>22</v>
      </c>
      <c r="B23" s="20" t="s">
        <v>601</v>
      </c>
      <c r="C23" s="668"/>
    </row>
    <row r="24" spans="1:4" s="1" customFormat="1" ht="44.25" customHeight="1" x14ac:dyDescent="0.25">
      <c r="A24" s="18">
        <v>2</v>
      </c>
      <c r="B24" s="20" t="s">
        <v>431</v>
      </c>
      <c r="C24" s="668"/>
    </row>
    <row r="25" spans="1:4" s="1" customFormat="1" ht="17.100000000000001" customHeight="1" x14ac:dyDescent="0.25">
      <c r="A25" s="18">
        <v>3</v>
      </c>
      <c r="B25" s="20" t="s">
        <v>432</v>
      </c>
      <c r="C25" s="668"/>
    </row>
    <row r="26" spans="1:4" s="1" customFormat="1" ht="21.95" customHeight="1" x14ac:dyDescent="0.25">
      <c r="A26" s="17" t="s">
        <v>70</v>
      </c>
      <c r="B26" s="19" t="s">
        <v>96</v>
      </c>
      <c r="C26" s="669">
        <f>+C27+C44+C47+C57+C62+C73+C86</f>
        <v>191980.99999999994</v>
      </c>
      <c r="D26" s="255"/>
    </row>
    <row r="27" spans="1:4" s="1" customFormat="1" ht="21.95" customHeight="1" x14ac:dyDescent="0.25">
      <c r="A27" s="17">
        <v>1</v>
      </c>
      <c r="B27" s="19" t="s">
        <v>958</v>
      </c>
      <c r="C27" s="669">
        <f>+C28+C29+C30+C31+C32+C38+C41+C42+C43</f>
        <v>133335.99999999997</v>
      </c>
      <c r="D27" s="533">
        <f>C27+'TH chi'!C36</f>
        <v>134692.29999999996</v>
      </c>
    </row>
    <row r="28" spans="1:4" s="1" customFormat="1" ht="41.25" customHeight="1" x14ac:dyDescent="0.25">
      <c r="A28" s="169" t="s">
        <v>22</v>
      </c>
      <c r="B28" s="170" t="s">
        <v>1279</v>
      </c>
      <c r="C28" s="670">
        <f>'TH chi'!C22</f>
        <v>99258.322</v>
      </c>
    </row>
    <row r="29" spans="1:4" s="1" customFormat="1" ht="34.35" customHeight="1" x14ac:dyDescent="0.25">
      <c r="A29" s="169" t="s">
        <v>22</v>
      </c>
      <c r="B29" s="171" t="s">
        <v>907</v>
      </c>
      <c r="C29" s="670">
        <f>'TH chi'!C23</f>
        <v>2124</v>
      </c>
    </row>
    <row r="30" spans="1:4" s="1" customFormat="1" ht="22.5" customHeight="1" x14ac:dyDescent="0.25">
      <c r="A30" s="169" t="s">
        <v>22</v>
      </c>
      <c r="B30" s="398" t="s">
        <v>1260</v>
      </c>
      <c r="C30" s="670">
        <f>'TH chi'!D24</f>
        <v>0</v>
      </c>
    </row>
    <row r="31" spans="1:4" s="1" customFormat="1" ht="34.35" customHeight="1" x14ac:dyDescent="0.25">
      <c r="A31" s="169" t="s">
        <v>22</v>
      </c>
      <c r="B31" s="421" t="s">
        <v>1114</v>
      </c>
      <c r="C31" s="670">
        <f>'TH chi'!D25</f>
        <v>1169</v>
      </c>
    </row>
    <row r="32" spans="1:4" s="1" customFormat="1" ht="21.95" customHeight="1" x14ac:dyDescent="0.25">
      <c r="A32" s="169" t="s">
        <v>22</v>
      </c>
      <c r="B32" s="172" t="s">
        <v>906</v>
      </c>
      <c r="C32" s="670">
        <f>SUM(C33:C37)</f>
        <v>28030</v>
      </c>
    </row>
    <row r="33" spans="1:3" s="1" customFormat="1" ht="38.450000000000003" customHeight="1" x14ac:dyDescent="0.25">
      <c r="A33" s="211" t="s">
        <v>960</v>
      </c>
      <c r="B33" s="384" t="s">
        <v>961</v>
      </c>
      <c r="C33" s="671">
        <f>'TH chi'!D27</f>
        <v>8930</v>
      </c>
    </row>
    <row r="34" spans="1:3" s="1" customFormat="1" ht="38.450000000000003" customHeight="1" x14ac:dyDescent="0.25">
      <c r="A34" s="211" t="s">
        <v>960</v>
      </c>
      <c r="B34" s="384" t="s">
        <v>962</v>
      </c>
      <c r="C34" s="671">
        <f>'TH chi'!D28</f>
        <v>2393</v>
      </c>
    </row>
    <row r="35" spans="1:3" s="1" customFormat="1" ht="38.450000000000003" customHeight="1" x14ac:dyDescent="0.25">
      <c r="A35" s="211" t="s">
        <v>960</v>
      </c>
      <c r="B35" s="384" t="s">
        <v>963</v>
      </c>
      <c r="C35" s="671">
        <f>'TH chi'!D29</f>
        <v>1334</v>
      </c>
    </row>
    <row r="36" spans="1:3" s="1" customFormat="1" ht="38.450000000000003" customHeight="1" x14ac:dyDescent="0.25">
      <c r="A36" s="211" t="s">
        <v>960</v>
      </c>
      <c r="B36" s="384" t="s">
        <v>964</v>
      </c>
      <c r="C36" s="671">
        <f>'TH chi'!D30</f>
        <v>15373</v>
      </c>
    </row>
    <row r="37" spans="1:3" s="198" customFormat="1" ht="33.75" customHeight="1" x14ac:dyDescent="0.25">
      <c r="A37" s="211" t="s">
        <v>960</v>
      </c>
      <c r="B37" s="384" t="s">
        <v>1072</v>
      </c>
      <c r="C37" s="671"/>
    </row>
    <row r="38" spans="1:3" s="198" customFormat="1" ht="24.2" customHeight="1" x14ac:dyDescent="0.25">
      <c r="A38" s="169" t="s">
        <v>22</v>
      </c>
      <c r="B38" s="172" t="s">
        <v>965</v>
      </c>
      <c r="C38" s="670">
        <f>SUM(C39:C40)</f>
        <v>500</v>
      </c>
    </row>
    <row r="39" spans="1:3" s="198" customFormat="1" ht="38.450000000000003" customHeight="1" x14ac:dyDescent="0.25">
      <c r="A39" s="211" t="s">
        <v>960</v>
      </c>
      <c r="B39" s="384" t="s">
        <v>966</v>
      </c>
      <c r="C39" s="670"/>
    </row>
    <row r="40" spans="1:3" s="198" customFormat="1" ht="57" customHeight="1" x14ac:dyDescent="0.25">
      <c r="A40" s="211" t="s">
        <v>960</v>
      </c>
      <c r="B40" s="384" t="s">
        <v>967</v>
      </c>
      <c r="C40" s="670">
        <f>'TH chi'!D33</f>
        <v>500</v>
      </c>
    </row>
    <row r="41" spans="1:3" s="198" customFormat="1" ht="84.75" customHeight="1" x14ac:dyDescent="0.25">
      <c r="A41" s="169" t="s">
        <v>22</v>
      </c>
      <c r="B41" s="182" t="s">
        <v>968</v>
      </c>
      <c r="C41" s="670">
        <f>'TH chi'!D34</f>
        <v>873.37800000000004</v>
      </c>
    </row>
    <row r="42" spans="1:3" s="198" customFormat="1" ht="21.95" customHeight="1" x14ac:dyDescent="0.25">
      <c r="A42" s="169" t="s">
        <v>22</v>
      </c>
      <c r="B42" s="170" t="s">
        <v>908</v>
      </c>
      <c r="C42" s="670">
        <v>25</v>
      </c>
    </row>
    <row r="43" spans="1:3" s="1" customFormat="1" ht="21.95" customHeight="1" x14ac:dyDescent="0.25">
      <c r="A43" s="169" t="s">
        <v>22</v>
      </c>
      <c r="B43" s="170" t="s">
        <v>969</v>
      </c>
      <c r="C43" s="670">
        <f>'TH chi'!C36</f>
        <v>1356.3</v>
      </c>
    </row>
    <row r="44" spans="1:3" s="1" customFormat="1" ht="22.7" customHeight="1" x14ac:dyDescent="0.25">
      <c r="A44" s="17">
        <v>2</v>
      </c>
      <c r="B44" s="19" t="s">
        <v>909</v>
      </c>
      <c r="C44" s="669">
        <f>SUM(C45:C46)</f>
        <v>6149</v>
      </c>
    </row>
    <row r="45" spans="1:3" s="1" customFormat="1" ht="55.5" customHeight="1" x14ac:dyDescent="0.25">
      <c r="A45" s="169" t="s">
        <v>22</v>
      </c>
      <c r="B45" s="170" t="s">
        <v>971</v>
      </c>
      <c r="C45" s="670">
        <f>'TH chi'!D38</f>
        <v>5517</v>
      </c>
    </row>
    <row r="46" spans="1:3" s="1" customFormat="1" ht="96.95" customHeight="1" x14ac:dyDescent="0.25">
      <c r="A46" s="169" t="s">
        <v>22</v>
      </c>
      <c r="B46" s="20" t="s">
        <v>1263</v>
      </c>
      <c r="C46" s="670">
        <f>'TH chi'!D39</f>
        <v>632</v>
      </c>
    </row>
    <row r="47" spans="1:3" s="1" customFormat="1" ht="25.7" customHeight="1" x14ac:dyDescent="0.25">
      <c r="A47" s="17">
        <v>3</v>
      </c>
      <c r="B47" s="178" t="s">
        <v>889</v>
      </c>
      <c r="C47" s="669">
        <f>SUM(C48:C56)</f>
        <v>6245</v>
      </c>
    </row>
    <row r="48" spans="1:3" s="1" customFormat="1" ht="34.5" customHeight="1" x14ac:dyDescent="0.25">
      <c r="A48" s="169" t="s">
        <v>22</v>
      </c>
      <c r="B48" s="170" t="s">
        <v>972</v>
      </c>
      <c r="C48" s="670">
        <f>'TH chi'!C41</f>
        <v>1152</v>
      </c>
    </row>
    <row r="49" spans="1:3" s="1" customFormat="1" ht="36" customHeight="1" x14ac:dyDescent="0.25">
      <c r="A49" s="169" t="s">
        <v>22</v>
      </c>
      <c r="B49" s="170" t="s">
        <v>978</v>
      </c>
      <c r="C49" s="670">
        <f>'TH chi'!C42</f>
        <v>200</v>
      </c>
    </row>
    <row r="50" spans="1:3" s="1" customFormat="1" ht="41.25" customHeight="1" x14ac:dyDescent="0.25">
      <c r="A50" s="169" t="s">
        <v>22</v>
      </c>
      <c r="B50" s="180" t="s">
        <v>1243</v>
      </c>
      <c r="C50" s="670">
        <f>'TH chi'!C43</f>
        <v>915</v>
      </c>
    </row>
    <row r="51" spans="1:3" s="1" customFormat="1" ht="33" customHeight="1" x14ac:dyDescent="0.25">
      <c r="A51" s="169" t="s">
        <v>22</v>
      </c>
      <c r="B51" s="180" t="s">
        <v>1244</v>
      </c>
      <c r="C51" s="670">
        <f>'TH chi'!C44</f>
        <v>234.6</v>
      </c>
    </row>
    <row r="52" spans="1:3" s="1" customFormat="1" ht="17.850000000000001" customHeight="1" x14ac:dyDescent="0.25">
      <c r="A52" s="169" t="s">
        <v>22</v>
      </c>
      <c r="B52" s="180" t="s">
        <v>1245</v>
      </c>
      <c r="C52" s="670">
        <f>'TH chi'!C45</f>
        <v>2497.9</v>
      </c>
    </row>
    <row r="53" spans="1:3" s="1" customFormat="1" ht="30.75" customHeight="1" x14ac:dyDescent="0.25">
      <c r="A53" s="169" t="s">
        <v>22</v>
      </c>
      <c r="B53" s="170" t="s">
        <v>976</v>
      </c>
      <c r="C53" s="670">
        <f>'TH chi'!C46</f>
        <v>650</v>
      </c>
    </row>
    <row r="54" spans="1:3" s="1" customFormat="1" ht="17.850000000000001" customHeight="1" x14ac:dyDescent="0.25">
      <c r="A54" s="169" t="s">
        <v>22</v>
      </c>
      <c r="B54" s="170" t="s">
        <v>977</v>
      </c>
      <c r="C54" s="670">
        <f>'TH chi'!C47</f>
        <v>180</v>
      </c>
    </row>
    <row r="55" spans="1:3" s="1" customFormat="1" ht="44.25" customHeight="1" x14ac:dyDescent="0.25">
      <c r="A55" s="169" t="s">
        <v>22</v>
      </c>
      <c r="B55" s="170" t="s">
        <v>1270</v>
      </c>
      <c r="C55" s="670">
        <f>'TH chi'!C48</f>
        <v>215.5</v>
      </c>
    </row>
    <row r="56" spans="1:3" s="1" customFormat="1" ht="18.95" customHeight="1" x14ac:dyDescent="0.25">
      <c r="A56" s="169" t="s">
        <v>22</v>
      </c>
      <c r="B56" s="170" t="s">
        <v>969</v>
      </c>
      <c r="C56" s="670">
        <f>'TH chi'!C49</f>
        <v>200</v>
      </c>
    </row>
    <row r="57" spans="1:3" s="1" customFormat="1" ht="25.5" customHeight="1" x14ac:dyDescent="0.25">
      <c r="A57" s="17">
        <v>4</v>
      </c>
      <c r="B57" s="19" t="s">
        <v>1398</v>
      </c>
      <c r="C57" s="669">
        <f>SUM(C58:C61)</f>
        <v>875.8</v>
      </c>
    </row>
    <row r="58" spans="1:3" s="1" customFormat="1" ht="47.25" customHeight="1" x14ac:dyDescent="0.25">
      <c r="A58" s="168" t="s">
        <v>22</v>
      </c>
      <c r="B58" s="20" t="s">
        <v>1248</v>
      </c>
      <c r="C58" s="670">
        <f>'TH chi'!C51</f>
        <v>310.8</v>
      </c>
    </row>
    <row r="59" spans="1:3" s="1" customFormat="1" ht="17.850000000000001" customHeight="1" x14ac:dyDescent="0.25">
      <c r="A59" s="168" t="s">
        <v>22</v>
      </c>
      <c r="B59" s="20" t="s">
        <v>980</v>
      </c>
      <c r="C59" s="670">
        <f>'TH chi'!C52</f>
        <v>250</v>
      </c>
    </row>
    <row r="60" spans="1:3" s="1" customFormat="1" ht="17.850000000000001" customHeight="1" x14ac:dyDescent="0.25">
      <c r="A60" s="168" t="s">
        <v>22</v>
      </c>
      <c r="B60" s="20" t="s">
        <v>981</v>
      </c>
      <c r="C60" s="670">
        <f>'TH chi'!C53</f>
        <v>115</v>
      </c>
    </row>
    <row r="61" spans="1:3" s="1" customFormat="1" ht="17.850000000000001" customHeight="1" x14ac:dyDescent="0.25">
      <c r="A61" s="168" t="s">
        <v>22</v>
      </c>
      <c r="B61" s="20" t="s">
        <v>969</v>
      </c>
      <c r="C61" s="670">
        <f>'TH chi'!C54</f>
        <v>200</v>
      </c>
    </row>
    <row r="62" spans="1:3" s="1" customFormat="1" ht="17.850000000000001" customHeight="1" x14ac:dyDescent="0.25">
      <c r="A62" s="17">
        <v>5</v>
      </c>
      <c r="B62" s="178" t="s">
        <v>940</v>
      </c>
      <c r="C62" s="669">
        <f>SUM(C63:C72)</f>
        <v>12207</v>
      </c>
    </row>
    <row r="63" spans="1:3" s="1" customFormat="1" ht="45" x14ac:dyDescent="0.25">
      <c r="A63" s="168" t="s">
        <v>22</v>
      </c>
      <c r="B63" s="180" t="s">
        <v>983</v>
      </c>
      <c r="C63" s="670">
        <f>'TH chi'!C56</f>
        <v>8863</v>
      </c>
    </row>
    <row r="64" spans="1:3" s="1" customFormat="1" ht="32.450000000000003" customHeight="1" x14ac:dyDescent="0.25">
      <c r="A64" s="168" t="s">
        <v>22</v>
      </c>
      <c r="B64" s="180" t="s">
        <v>984</v>
      </c>
      <c r="C64" s="670">
        <f>'TH chi'!C57</f>
        <v>597.20000000000005</v>
      </c>
    </row>
    <row r="65" spans="1:3" s="1" customFormat="1" ht="21" customHeight="1" x14ac:dyDescent="0.25">
      <c r="A65" s="168" t="s">
        <v>22</v>
      </c>
      <c r="B65" s="180" t="s">
        <v>1250</v>
      </c>
      <c r="C65" s="670">
        <f>'TH chi'!C58</f>
        <v>768.40999999999883</v>
      </c>
    </row>
    <row r="66" spans="1:3" s="1" customFormat="1" ht="45.75" customHeight="1" x14ac:dyDescent="0.25">
      <c r="A66" s="168" t="s">
        <v>22</v>
      </c>
      <c r="B66" s="180" t="s">
        <v>985</v>
      </c>
      <c r="C66" s="670">
        <f>'TH chi'!C59</f>
        <v>154.69999999999999</v>
      </c>
    </row>
    <row r="67" spans="1:3" s="1" customFormat="1" ht="17.100000000000001" customHeight="1" x14ac:dyDescent="0.25">
      <c r="A67" s="168" t="s">
        <v>22</v>
      </c>
      <c r="B67" s="180" t="s">
        <v>910</v>
      </c>
      <c r="C67" s="670">
        <f>'TH chi'!C60</f>
        <v>834.3</v>
      </c>
    </row>
    <row r="68" spans="1:3" s="1" customFormat="1" ht="31.5" customHeight="1" x14ac:dyDescent="0.25">
      <c r="A68" s="168" t="s">
        <v>22</v>
      </c>
      <c r="B68" s="180" t="s">
        <v>988</v>
      </c>
      <c r="C68" s="670">
        <f>'TH chi'!C61</f>
        <v>346.19</v>
      </c>
    </row>
    <row r="69" spans="1:3" s="1" customFormat="1" ht="18" customHeight="1" x14ac:dyDescent="0.25">
      <c r="A69" s="168" t="s">
        <v>22</v>
      </c>
      <c r="B69" s="180" t="s">
        <v>986</v>
      </c>
      <c r="C69" s="670">
        <f>'TH chi'!C62</f>
        <v>240</v>
      </c>
    </row>
    <row r="70" spans="1:3" s="1" customFormat="1" ht="17.100000000000001" customHeight="1" x14ac:dyDescent="0.25">
      <c r="A70" s="168" t="s">
        <v>22</v>
      </c>
      <c r="B70" s="180" t="s">
        <v>987</v>
      </c>
      <c r="C70" s="670">
        <f>'TH chi'!C63</f>
        <v>103.2</v>
      </c>
    </row>
    <row r="71" spans="1:3" s="1" customFormat="1" ht="22.5" customHeight="1" x14ac:dyDescent="0.25">
      <c r="A71" s="168" t="s">
        <v>22</v>
      </c>
      <c r="B71" s="180" t="s">
        <v>989</v>
      </c>
      <c r="C71" s="670">
        <f>'TH chi'!C64</f>
        <v>100</v>
      </c>
    </row>
    <row r="72" spans="1:3" s="1" customFormat="1" ht="17.100000000000001" customHeight="1" x14ac:dyDescent="0.25">
      <c r="A72" s="168" t="s">
        <v>22</v>
      </c>
      <c r="B72" s="202" t="s">
        <v>969</v>
      </c>
      <c r="C72" s="670">
        <f>'TH chi'!C65</f>
        <v>200</v>
      </c>
    </row>
    <row r="73" spans="1:3" s="1" customFormat="1" ht="17.100000000000001" customHeight="1" x14ac:dyDescent="0.25">
      <c r="A73" s="181">
        <v>6</v>
      </c>
      <c r="B73" s="178" t="s">
        <v>941</v>
      </c>
      <c r="C73" s="669">
        <f>SUM(C76:C85)+C74</f>
        <v>28171.199999999997</v>
      </c>
    </row>
    <row r="74" spans="1:3" s="1" customFormat="1" ht="39.200000000000003" customHeight="1" x14ac:dyDescent="0.25">
      <c r="A74" s="168" t="s">
        <v>22</v>
      </c>
      <c r="B74" s="170" t="s">
        <v>1280</v>
      </c>
      <c r="C74" s="670">
        <f>'TH chi'!C67</f>
        <v>16349.610999999999</v>
      </c>
    </row>
    <row r="75" spans="1:3" s="1" customFormat="1" ht="15" x14ac:dyDescent="0.25">
      <c r="A75" s="211" t="s">
        <v>22</v>
      </c>
      <c r="B75" s="534" t="s">
        <v>1087</v>
      </c>
      <c r="C75" s="670">
        <f>'TH chi'!C68</f>
        <v>253.70000000000002</v>
      </c>
    </row>
    <row r="76" spans="1:3" s="1" customFormat="1" ht="55.5" customHeight="1" x14ac:dyDescent="0.25">
      <c r="A76" s="168" t="s">
        <v>22</v>
      </c>
      <c r="B76" s="182" t="s">
        <v>990</v>
      </c>
      <c r="C76" s="670">
        <f>'TH chi'!C69</f>
        <v>7677.3859999999995</v>
      </c>
    </row>
    <row r="77" spans="1:3" s="1" customFormat="1" ht="21.6" customHeight="1" x14ac:dyDescent="0.25">
      <c r="A77" s="168" t="s">
        <v>22</v>
      </c>
      <c r="B77" s="182" t="s">
        <v>991</v>
      </c>
      <c r="C77" s="670">
        <f>'TH chi'!C70</f>
        <v>120</v>
      </c>
    </row>
    <row r="78" spans="1:3" s="1" customFormat="1" ht="20.100000000000001" customHeight="1" x14ac:dyDescent="0.25">
      <c r="A78" s="168" t="s">
        <v>22</v>
      </c>
      <c r="B78" s="180" t="s">
        <v>992</v>
      </c>
      <c r="C78" s="670">
        <f>'TH chi'!C71</f>
        <v>261.14400000000001</v>
      </c>
    </row>
    <row r="79" spans="1:3" s="1" customFormat="1" ht="17.100000000000001" customHeight="1" x14ac:dyDescent="0.25">
      <c r="A79" s="168" t="s">
        <v>22</v>
      </c>
      <c r="B79" s="180" t="s">
        <v>911</v>
      </c>
      <c r="C79" s="670">
        <f>'TH chi'!C72</f>
        <v>450</v>
      </c>
    </row>
    <row r="80" spans="1:3" s="1" customFormat="1" ht="17.100000000000001" customHeight="1" x14ac:dyDescent="0.25">
      <c r="A80" s="168" t="s">
        <v>22</v>
      </c>
      <c r="B80" s="180" t="s">
        <v>912</v>
      </c>
      <c r="C80" s="670">
        <f>'TH chi'!C73</f>
        <v>19.655999999999999</v>
      </c>
    </row>
    <row r="81" spans="1:3" s="1" customFormat="1" ht="17.100000000000001" customHeight="1" x14ac:dyDescent="0.25">
      <c r="A81" s="168" t="s">
        <v>22</v>
      </c>
      <c r="B81" s="180" t="s">
        <v>913</v>
      </c>
      <c r="C81" s="670">
        <f>'TH chi'!C74</f>
        <v>330</v>
      </c>
    </row>
    <row r="82" spans="1:3" s="1" customFormat="1" ht="17.100000000000001" customHeight="1" x14ac:dyDescent="0.25">
      <c r="A82" s="168" t="s">
        <v>22</v>
      </c>
      <c r="B82" s="180" t="s">
        <v>914</v>
      </c>
      <c r="C82" s="670">
        <f>'TH chi'!C75</f>
        <v>20</v>
      </c>
    </row>
    <row r="83" spans="1:3" s="1" customFormat="1" ht="34.5" customHeight="1" x14ac:dyDescent="0.25">
      <c r="A83" s="168" t="s">
        <v>22</v>
      </c>
      <c r="B83" s="180" t="s">
        <v>993</v>
      </c>
      <c r="C83" s="670">
        <f>'TH chi'!C76</f>
        <v>690.76800000000003</v>
      </c>
    </row>
    <row r="84" spans="1:3" s="1" customFormat="1" ht="50.25" customHeight="1" x14ac:dyDescent="0.25">
      <c r="A84" s="168" t="s">
        <v>22</v>
      </c>
      <c r="B84" s="180" t="s">
        <v>994</v>
      </c>
      <c r="C84" s="670">
        <f>'TH chi'!C77</f>
        <v>55</v>
      </c>
    </row>
    <row r="85" spans="1:3" s="1" customFormat="1" ht="93.75" customHeight="1" x14ac:dyDescent="0.25">
      <c r="A85" s="168" t="s">
        <v>22</v>
      </c>
      <c r="B85" s="182" t="s">
        <v>995</v>
      </c>
      <c r="C85" s="670">
        <f>'TH chi'!C78</f>
        <v>2197.6349999999989</v>
      </c>
    </row>
    <row r="86" spans="1:3" s="1" customFormat="1" ht="17.100000000000001" customHeight="1" x14ac:dyDescent="0.25">
      <c r="A86" s="17">
        <v>7</v>
      </c>
      <c r="B86" s="178" t="s">
        <v>915</v>
      </c>
      <c r="C86" s="669">
        <f>SUM(C87:C91)</f>
        <v>4997</v>
      </c>
    </row>
    <row r="87" spans="1:3" s="1" customFormat="1" ht="17.100000000000001" customHeight="1" x14ac:dyDescent="0.25">
      <c r="A87" s="168" t="s">
        <v>22</v>
      </c>
      <c r="B87" s="180" t="s">
        <v>996</v>
      </c>
      <c r="C87" s="670">
        <f>'TH chi'!C80</f>
        <v>553.8149999999996</v>
      </c>
    </row>
    <row r="88" spans="1:3" s="1" customFormat="1" ht="17.100000000000001" customHeight="1" x14ac:dyDescent="0.25">
      <c r="A88" s="168" t="s">
        <v>22</v>
      </c>
      <c r="B88" s="182" t="s">
        <v>997</v>
      </c>
      <c r="C88" s="670">
        <f>'TH chi'!C81</f>
        <v>926.27300000000002</v>
      </c>
    </row>
    <row r="89" spans="1:3" s="1" customFormat="1" ht="17.100000000000001" customHeight="1" x14ac:dyDescent="0.25">
      <c r="A89" s="168" t="s">
        <v>22</v>
      </c>
      <c r="B89" s="182" t="s">
        <v>1251</v>
      </c>
      <c r="C89" s="670">
        <f>'TH chi'!C82</f>
        <v>700</v>
      </c>
    </row>
    <row r="90" spans="1:3" s="1" customFormat="1" ht="17.100000000000001" customHeight="1" x14ac:dyDescent="0.25">
      <c r="A90" s="168" t="s">
        <v>22</v>
      </c>
      <c r="B90" s="182" t="s">
        <v>998</v>
      </c>
      <c r="C90" s="670">
        <f>'TH chi'!C83</f>
        <v>2666.9119999999998</v>
      </c>
    </row>
    <row r="91" spans="1:3" s="1" customFormat="1" ht="31.5" customHeight="1" x14ac:dyDescent="0.25">
      <c r="A91" s="168" t="s">
        <v>22</v>
      </c>
      <c r="B91" s="20" t="s">
        <v>999</v>
      </c>
      <c r="C91" s="670">
        <f>'TH chi'!C84</f>
        <v>150</v>
      </c>
    </row>
    <row r="92" spans="1:3" s="1" customFormat="1" ht="21.95" customHeight="1" x14ac:dyDescent="0.25">
      <c r="A92" s="17">
        <v>8</v>
      </c>
      <c r="B92" s="19" t="s">
        <v>916</v>
      </c>
      <c r="C92" s="672">
        <f>'TH chi'!C85</f>
        <v>0</v>
      </c>
    </row>
    <row r="93" spans="1:3" s="1" customFormat="1" ht="21.95" customHeight="1" x14ac:dyDescent="0.25">
      <c r="A93" s="17" t="s">
        <v>73</v>
      </c>
      <c r="B93" s="19" t="s">
        <v>905</v>
      </c>
      <c r="C93" s="672">
        <f>'TH chi'!C86</f>
        <v>179</v>
      </c>
    </row>
    <row r="94" spans="1:3" s="1" customFormat="1" ht="21.95" customHeight="1" x14ac:dyDescent="0.25">
      <c r="A94" s="17" t="s">
        <v>77</v>
      </c>
      <c r="B94" s="19" t="s">
        <v>247</v>
      </c>
      <c r="C94" s="672">
        <f>'TH chi'!C87</f>
        <v>3922</v>
      </c>
    </row>
    <row r="95" spans="1:3" s="1" customFormat="1" ht="21.95" customHeight="1" x14ac:dyDescent="0.25">
      <c r="A95" s="17" t="s">
        <v>113</v>
      </c>
      <c r="B95" s="19" t="s">
        <v>98</v>
      </c>
      <c r="C95" s="672"/>
    </row>
    <row r="96" spans="1:3" s="1" customFormat="1" ht="21.95" customHeight="1" x14ac:dyDescent="0.25">
      <c r="A96" s="17" t="s">
        <v>16</v>
      </c>
      <c r="B96" s="19" t="s">
        <v>435</v>
      </c>
      <c r="C96" s="673"/>
    </row>
    <row r="97" spans="1:3" s="1" customFormat="1" ht="21.95" customHeight="1" x14ac:dyDescent="0.25">
      <c r="A97" s="17" t="s">
        <v>79</v>
      </c>
      <c r="B97" s="19" t="s">
        <v>493</v>
      </c>
      <c r="C97" s="673"/>
    </row>
  </sheetData>
  <mergeCells count="3">
    <mergeCell ref="A2:C2"/>
    <mergeCell ref="A3:C3"/>
    <mergeCell ref="A1:B1"/>
  </mergeCells>
  <pageMargins left="0.39370078740157483" right="0.19685039370078741" top="0.39370078740157483" bottom="0.23" header="0.19685039370078741" footer="0.19685039370078741"/>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F9F45-C1BD-4A11-B64F-26CAC78A826B}">
  <sheetPr>
    <tabColor rgb="FF92D050"/>
  </sheetPr>
  <dimension ref="A1:S36"/>
  <sheetViews>
    <sheetView view="pageBreakPreview" topLeftCell="A25" zoomScale="85" zoomScaleNormal="70" zoomScaleSheetLayoutView="85" workbookViewId="0">
      <selection activeCell="K7" sqref="K7"/>
    </sheetView>
  </sheetViews>
  <sheetFormatPr defaultColWidth="9.140625" defaultRowHeight="15" x14ac:dyDescent="0.25"/>
  <cols>
    <col min="1" max="1" width="6.140625" style="197" customWidth="1"/>
    <col min="2" max="2" width="34.7109375" style="188" customWidth="1"/>
    <col min="3" max="3" width="15.140625" style="188" customWidth="1"/>
    <col min="4" max="4" width="11.7109375" style="188" customWidth="1"/>
    <col min="5" max="5" width="15.7109375" style="188" customWidth="1"/>
    <col min="6" max="6" width="10.140625" style="188" customWidth="1"/>
    <col min="7" max="8" width="12.28515625" style="188" customWidth="1"/>
    <col min="9" max="9" width="8.7109375" style="188" customWidth="1"/>
    <col min="10" max="10" width="11.85546875" style="188" customWidth="1"/>
    <col min="11" max="11" width="12.5703125" style="188" customWidth="1"/>
    <col min="12" max="12" width="9.140625" style="188"/>
    <col min="13" max="13" width="11.7109375" style="188" customWidth="1"/>
    <col min="14" max="14" width="24.5703125" style="230" customWidth="1"/>
    <col min="15" max="15" width="9.140625" style="188"/>
    <col min="16" max="16" width="7.5703125" style="119" customWidth="1"/>
    <col min="17" max="18" width="9.140625" style="188"/>
    <col min="19" max="19" width="8.28515625" style="188" customWidth="1"/>
    <col min="20" max="20" width="8.140625" style="188" customWidth="1"/>
    <col min="21" max="251" width="9.140625" style="188"/>
    <col min="252" max="252" width="6.140625" style="188" customWidth="1"/>
    <col min="253" max="253" width="34.7109375" style="188" customWidth="1"/>
    <col min="254" max="254" width="15.140625" style="188" customWidth="1"/>
    <col min="255" max="255" width="11.7109375" style="188" customWidth="1"/>
    <col min="256" max="256" width="15.7109375" style="188" customWidth="1"/>
    <col min="257" max="257" width="10.28515625" style="188" customWidth="1"/>
    <col min="258" max="258" width="8.28515625" style="188" customWidth="1"/>
    <col min="259" max="259" width="12.28515625" style="188" customWidth="1"/>
    <col min="260" max="260" width="8.7109375" style="188" customWidth="1"/>
    <col min="261" max="261" width="11.85546875" style="188" customWidth="1"/>
    <col min="262" max="262" width="12.5703125" style="188" customWidth="1"/>
    <col min="263" max="263" width="9.140625" style="188"/>
    <col min="264" max="264" width="11.7109375" style="188" customWidth="1"/>
    <col min="265" max="265" width="11.140625" style="188" bestFit="1" customWidth="1"/>
    <col min="266" max="266" width="12" style="188" bestFit="1" customWidth="1"/>
    <col min="267" max="267" width="32.7109375" style="188" customWidth="1"/>
    <col min="268" max="268" width="18.7109375" style="188" customWidth="1"/>
    <col min="269" max="269" width="9.140625" style="188"/>
    <col min="270" max="270" width="16.140625" style="188" customWidth="1"/>
    <col min="271" max="271" width="9.140625" style="188"/>
    <col min="272" max="272" width="7.5703125" style="188" customWidth="1"/>
    <col min="273" max="274" width="9.140625" style="188"/>
    <col min="275" max="275" width="8.28515625" style="188" customWidth="1"/>
    <col min="276" max="276" width="8.140625" style="188" customWidth="1"/>
    <col min="277" max="507" width="9.140625" style="188"/>
    <col min="508" max="508" width="6.140625" style="188" customWidth="1"/>
    <col min="509" max="509" width="34.7109375" style="188" customWidth="1"/>
    <col min="510" max="510" width="15.140625" style="188" customWidth="1"/>
    <col min="511" max="511" width="11.7109375" style="188" customWidth="1"/>
    <col min="512" max="512" width="15.7109375" style="188" customWidth="1"/>
    <col min="513" max="513" width="10.28515625" style="188" customWidth="1"/>
    <col min="514" max="514" width="8.28515625" style="188" customWidth="1"/>
    <col min="515" max="515" width="12.28515625" style="188" customWidth="1"/>
    <col min="516" max="516" width="8.7109375" style="188" customWidth="1"/>
    <col min="517" max="517" width="11.85546875" style="188" customWidth="1"/>
    <col min="518" max="518" width="12.5703125" style="188" customWidth="1"/>
    <col min="519" max="519" width="9.140625" style="188"/>
    <col min="520" max="520" width="11.7109375" style="188" customWidth="1"/>
    <col min="521" max="521" width="11.140625" style="188" bestFit="1" customWidth="1"/>
    <col min="522" max="522" width="12" style="188" bestFit="1" customWidth="1"/>
    <col min="523" max="523" width="32.7109375" style="188" customWidth="1"/>
    <col min="524" max="524" width="18.7109375" style="188" customWidth="1"/>
    <col min="525" max="525" width="9.140625" style="188"/>
    <col min="526" max="526" width="16.140625" style="188" customWidth="1"/>
    <col min="527" max="527" width="9.140625" style="188"/>
    <col min="528" max="528" width="7.5703125" style="188" customWidth="1"/>
    <col min="529" max="530" width="9.140625" style="188"/>
    <col min="531" max="531" width="8.28515625" style="188" customWidth="1"/>
    <col min="532" max="532" width="8.140625" style="188" customWidth="1"/>
    <col min="533" max="763" width="9.140625" style="188"/>
    <col min="764" max="764" width="6.140625" style="188" customWidth="1"/>
    <col min="765" max="765" width="34.7109375" style="188" customWidth="1"/>
    <col min="766" max="766" width="15.140625" style="188" customWidth="1"/>
    <col min="767" max="767" width="11.7109375" style="188" customWidth="1"/>
    <col min="768" max="768" width="15.7109375" style="188" customWidth="1"/>
    <col min="769" max="769" width="10.28515625" style="188" customWidth="1"/>
    <col min="770" max="770" width="8.28515625" style="188" customWidth="1"/>
    <col min="771" max="771" width="12.28515625" style="188" customWidth="1"/>
    <col min="772" max="772" width="8.7109375" style="188" customWidth="1"/>
    <col min="773" max="773" width="11.85546875" style="188" customWidth="1"/>
    <col min="774" max="774" width="12.5703125" style="188" customWidth="1"/>
    <col min="775" max="775" width="9.140625" style="188"/>
    <col min="776" max="776" width="11.7109375" style="188" customWidth="1"/>
    <col min="777" max="777" width="11.140625" style="188" bestFit="1" customWidth="1"/>
    <col min="778" max="778" width="12" style="188" bestFit="1" customWidth="1"/>
    <col min="779" max="779" width="32.7109375" style="188" customWidth="1"/>
    <col min="780" max="780" width="18.7109375" style="188" customWidth="1"/>
    <col min="781" max="781" width="9.140625" style="188"/>
    <col min="782" max="782" width="16.140625" style="188" customWidth="1"/>
    <col min="783" max="783" width="9.140625" style="188"/>
    <col min="784" max="784" width="7.5703125" style="188" customWidth="1"/>
    <col min="785" max="786" width="9.140625" style="188"/>
    <col min="787" max="787" width="8.28515625" style="188" customWidth="1"/>
    <col min="788" max="788" width="8.140625" style="188" customWidth="1"/>
    <col min="789" max="1019" width="9.140625" style="188"/>
    <col min="1020" max="1020" width="6.140625" style="188" customWidth="1"/>
    <col min="1021" max="1021" width="34.7109375" style="188" customWidth="1"/>
    <col min="1022" max="1022" width="15.140625" style="188" customWidth="1"/>
    <col min="1023" max="1023" width="11.7109375" style="188" customWidth="1"/>
    <col min="1024" max="1024" width="15.7109375" style="188" customWidth="1"/>
    <col min="1025" max="1025" width="10.28515625" style="188" customWidth="1"/>
    <col min="1026" max="1026" width="8.28515625" style="188" customWidth="1"/>
    <col min="1027" max="1027" width="12.28515625" style="188" customWidth="1"/>
    <col min="1028" max="1028" width="8.7109375" style="188" customWidth="1"/>
    <col min="1029" max="1029" width="11.85546875" style="188" customWidth="1"/>
    <col min="1030" max="1030" width="12.5703125" style="188" customWidth="1"/>
    <col min="1031" max="1031" width="9.140625" style="188"/>
    <col min="1032" max="1032" width="11.7109375" style="188" customWidth="1"/>
    <col min="1033" max="1033" width="11.140625" style="188" bestFit="1" customWidth="1"/>
    <col min="1034" max="1034" width="12" style="188" bestFit="1" customWidth="1"/>
    <col min="1035" max="1035" width="32.7109375" style="188" customWidth="1"/>
    <col min="1036" max="1036" width="18.7109375" style="188" customWidth="1"/>
    <col min="1037" max="1037" width="9.140625" style="188"/>
    <col min="1038" max="1038" width="16.140625" style="188" customWidth="1"/>
    <col min="1039" max="1039" width="9.140625" style="188"/>
    <col min="1040" max="1040" width="7.5703125" style="188" customWidth="1"/>
    <col min="1041" max="1042" width="9.140625" style="188"/>
    <col min="1043" max="1043" width="8.28515625" style="188" customWidth="1"/>
    <col min="1044" max="1044" width="8.140625" style="188" customWidth="1"/>
    <col min="1045" max="1275" width="9.140625" style="188"/>
    <col min="1276" max="1276" width="6.140625" style="188" customWidth="1"/>
    <col min="1277" max="1277" width="34.7109375" style="188" customWidth="1"/>
    <col min="1278" max="1278" width="15.140625" style="188" customWidth="1"/>
    <col min="1279" max="1279" width="11.7109375" style="188" customWidth="1"/>
    <col min="1280" max="1280" width="15.7109375" style="188" customWidth="1"/>
    <col min="1281" max="1281" width="10.28515625" style="188" customWidth="1"/>
    <col min="1282" max="1282" width="8.28515625" style="188" customWidth="1"/>
    <col min="1283" max="1283" width="12.28515625" style="188" customWidth="1"/>
    <col min="1284" max="1284" width="8.7109375" style="188" customWidth="1"/>
    <col min="1285" max="1285" width="11.85546875" style="188" customWidth="1"/>
    <col min="1286" max="1286" width="12.5703125" style="188" customWidth="1"/>
    <col min="1287" max="1287" width="9.140625" style="188"/>
    <col min="1288" max="1288" width="11.7109375" style="188" customWidth="1"/>
    <col min="1289" max="1289" width="11.140625" style="188" bestFit="1" customWidth="1"/>
    <col min="1290" max="1290" width="12" style="188" bestFit="1" customWidth="1"/>
    <col min="1291" max="1291" width="32.7109375" style="188" customWidth="1"/>
    <col min="1292" max="1292" width="18.7109375" style="188" customWidth="1"/>
    <col min="1293" max="1293" width="9.140625" style="188"/>
    <col min="1294" max="1294" width="16.140625" style="188" customWidth="1"/>
    <col min="1295" max="1295" width="9.140625" style="188"/>
    <col min="1296" max="1296" width="7.5703125" style="188" customWidth="1"/>
    <col min="1297" max="1298" width="9.140625" style="188"/>
    <col min="1299" max="1299" width="8.28515625" style="188" customWidth="1"/>
    <col min="1300" max="1300" width="8.140625" style="188" customWidth="1"/>
    <col min="1301" max="1531" width="9.140625" style="188"/>
    <col min="1532" max="1532" width="6.140625" style="188" customWidth="1"/>
    <col min="1533" max="1533" width="34.7109375" style="188" customWidth="1"/>
    <col min="1534" max="1534" width="15.140625" style="188" customWidth="1"/>
    <col min="1535" max="1535" width="11.7109375" style="188" customWidth="1"/>
    <col min="1536" max="1536" width="15.7109375" style="188" customWidth="1"/>
    <col min="1537" max="1537" width="10.28515625" style="188" customWidth="1"/>
    <col min="1538" max="1538" width="8.28515625" style="188" customWidth="1"/>
    <col min="1539" max="1539" width="12.28515625" style="188" customWidth="1"/>
    <col min="1540" max="1540" width="8.7109375" style="188" customWidth="1"/>
    <col min="1541" max="1541" width="11.85546875" style="188" customWidth="1"/>
    <col min="1542" max="1542" width="12.5703125" style="188" customWidth="1"/>
    <col min="1543" max="1543" width="9.140625" style="188"/>
    <col min="1544" max="1544" width="11.7109375" style="188" customWidth="1"/>
    <col min="1545" max="1545" width="11.140625" style="188" bestFit="1" customWidth="1"/>
    <col min="1546" max="1546" width="12" style="188" bestFit="1" customWidth="1"/>
    <col min="1547" max="1547" width="32.7109375" style="188" customWidth="1"/>
    <col min="1548" max="1548" width="18.7109375" style="188" customWidth="1"/>
    <col min="1549" max="1549" width="9.140625" style="188"/>
    <col min="1550" max="1550" width="16.140625" style="188" customWidth="1"/>
    <col min="1551" max="1551" width="9.140625" style="188"/>
    <col min="1552" max="1552" width="7.5703125" style="188" customWidth="1"/>
    <col min="1553" max="1554" width="9.140625" style="188"/>
    <col min="1555" max="1555" width="8.28515625" style="188" customWidth="1"/>
    <col min="1556" max="1556" width="8.140625" style="188" customWidth="1"/>
    <col min="1557" max="1787" width="9.140625" style="188"/>
    <col min="1788" max="1788" width="6.140625" style="188" customWidth="1"/>
    <col min="1789" max="1789" width="34.7109375" style="188" customWidth="1"/>
    <col min="1790" max="1790" width="15.140625" style="188" customWidth="1"/>
    <col min="1791" max="1791" width="11.7109375" style="188" customWidth="1"/>
    <col min="1792" max="1792" width="15.7109375" style="188" customWidth="1"/>
    <col min="1793" max="1793" width="10.28515625" style="188" customWidth="1"/>
    <col min="1794" max="1794" width="8.28515625" style="188" customWidth="1"/>
    <col min="1795" max="1795" width="12.28515625" style="188" customWidth="1"/>
    <col min="1796" max="1796" width="8.7109375" style="188" customWidth="1"/>
    <col min="1797" max="1797" width="11.85546875" style="188" customWidth="1"/>
    <col min="1798" max="1798" width="12.5703125" style="188" customWidth="1"/>
    <col min="1799" max="1799" width="9.140625" style="188"/>
    <col min="1800" max="1800" width="11.7109375" style="188" customWidth="1"/>
    <col min="1801" max="1801" width="11.140625" style="188" bestFit="1" customWidth="1"/>
    <col min="1802" max="1802" width="12" style="188" bestFit="1" customWidth="1"/>
    <col min="1803" max="1803" width="32.7109375" style="188" customWidth="1"/>
    <col min="1804" max="1804" width="18.7109375" style="188" customWidth="1"/>
    <col min="1805" max="1805" width="9.140625" style="188"/>
    <col min="1806" max="1806" width="16.140625" style="188" customWidth="1"/>
    <col min="1807" max="1807" width="9.140625" style="188"/>
    <col min="1808" max="1808" width="7.5703125" style="188" customWidth="1"/>
    <col min="1809" max="1810" width="9.140625" style="188"/>
    <col min="1811" max="1811" width="8.28515625" style="188" customWidth="1"/>
    <col min="1812" max="1812" width="8.140625" style="188" customWidth="1"/>
    <col min="1813" max="2043" width="9.140625" style="188"/>
    <col min="2044" max="2044" width="6.140625" style="188" customWidth="1"/>
    <col min="2045" max="2045" width="34.7109375" style="188" customWidth="1"/>
    <col min="2046" max="2046" width="15.140625" style="188" customWidth="1"/>
    <col min="2047" max="2047" width="11.7109375" style="188" customWidth="1"/>
    <col min="2048" max="2048" width="15.7109375" style="188" customWidth="1"/>
    <col min="2049" max="2049" width="10.28515625" style="188" customWidth="1"/>
    <col min="2050" max="2050" width="8.28515625" style="188" customWidth="1"/>
    <col min="2051" max="2051" width="12.28515625" style="188" customWidth="1"/>
    <col min="2052" max="2052" width="8.7109375" style="188" customWidth="1"/>
    <col min="2053" max="2053" width="11.85546875" style="188" customWidth="1"/>
    <col min="2054" max="2054" width="12.5703125" style="188" customWidth="1"/>
    <col min="2055" max="2055" width="9.140625" style="188"/>
    <col min="2056" max="2056" width="11.7109375" style="188" customWidth="1"/>
    <col min="2057" max="2057" width="11.140625" style="188" bestFit="1" customWidth="1"/>
    <col min="2058" max="2058" width="12" style="188" bestFit="1" customWidth="1"/>
    <col min="2059" max="2059" width="32.7109375" style="188" customWidth="1"/>
    <col min="2060" max="2060" width="18.7109375" style="188" customWidth="1"/>
    <col min="2061" max="2061" width="9.140625" style="188"/>
    <col min="2062" max="2062" width="16.140625" style="188" customWidth="1"/>
    <col min="2063" max="2063" width="9.140625" style="188"/>
    <col min="2064" max="2064" width="7.5703125" style="188" customWidth="1"/>
    <col min="2065" max="2066" width="9.140625" style="188"/>
    <col min="2067" max="2067" width="8.28515625" style="188" customWidth="1"/>
    <col min="2068" max="2068" width="8.140625" style="188" customWidth="1"/>
    <col min="2069" max="2299" width="9.140625" style="188"/>
    <col min="2300" max="2300" width="6.140625" style="188" customWidth="1"/>
    <col min="2301" max="2301" width="34.7109375" style="188" customWidth="1"/>
    <col min="2302" max="2302" width="15.140625" style="188" customWidth="1"/>
    <col min="2303" max="2303" width="11.7109375" style="188" customWidth="1"/>
    <col min="2304" max="2304" width="15.7109375" style="188" customWidth="1"/>
    <col min="2305" max="2305" width="10.28515625" style="188" customWidth="1"/>
    <col min="2306" max="2306" width="8.28515625" style="188" customWidth="1"/>
    <col min="2307" max="2307" width="12.28515625" style="188" customWidth="1"/>
    <col min="2308" max="2308" width="8.7109375" style="188" customWidth="1"/>
    <col min="2309" max="2309" width="11.85546875" style="188" customWidth="1"/>
    <col min="2310" max="2310" width="12.5703125" style="188" customWidth="1"/>
    <col min="2311" max="2311" width="9.140625" style="188"/>
    <col min="2312" max="2312" width="11.7109375" style="188" customWidth="1"/>
    <col min="2313" max="2313" width="11.140625" style="188" bestFit="1" customWidth="1"/>
    <col min="2314" max="2314" width="12" style="188" bestFit="1" customWidth="1"/>
    <col min="2315" max="2315" width="32.7109375" style="188" customWidth="1"/>
    <col min="2316" max="2316" width="18.7109375" style="188" customWidth="1"/>
    <col min="2317" max="2317" width="9.140625" style="188"/>
    <col min="2318" max="2318" width="16.140625" style="188" customWidth="1"/>
    <col min="2319" max="2319" width="9.140625" style="188"/>
    <col min="2320" max="2320" width="7.5703125" style="188" customWidth="1"/>
    <col min="2321" max="2322" width="9.140625" style="188"/>
    <col min="2323" max="2323" width="8.28515625" style="188" customWidth="1"/>
    <col min="2324" max="2324" width="8.140625" style="188" customWidth="1"/>
    <col min="2325" max="2555" width="9.140625" style="188"/>
    <col min="2556" max="2556" width="6.140625" style="188" customWidth="1"/>
    <col min="2557" max="2557" width="34.7109375" style="188" customWidth="1"/>
    <col min="2558" max="2558" width="15.140625" style="188" customWidth="1"/>
    <col min="2559" max="2559" width="11.7109375" style="188" customWidth="1"/>
    <col min="2560" max="2560" width="15.7109375" style="188" customWidth="1"/>
    <col min="2561" max="2561" width="10.28515625" style="188" customWidth="1"/>
    <col min="2562" max="2562" width="8.28515625" style="188" customWidth="1"/>
    <col min="2563" max="2563" width="12.28515625" style="188" customWidth="1"/>
    <col min="2564" max="2564" width="8.7109375" style="188" customWidth="1"/>
    <col min="2565" max="2565" width="11.85546875" style="188" customWidth="1"/>
    <col min="2566" max="2566" width="12.5703125" style="188" customWidth="1"/>
    <col min="2567" max="2567" width="9.140625" style="188"/>
    <col min="2568" max="2568" width="11.7109375" style="188" customWidth="1"/>
    <col min="2569" max="2569" width="11.140625" style="188" bestFit="1" customWidth="1"/>
    <col min="2570" max="2570" width="12" style="188" bestFit="1" customWidth="1"/>
    <col min="2571" max="2571" width="32.7109375" style="188" customWidth="1"/>
    <col min="2572" max="2572" width="18.7109375" style="188" customWidth="1"/>
    <col min="2573" max="2573" width="9.140625" style="188"/>
    <col min="2574" max="2574" width="16.140625" style="188" customWidth="1"/>
    <col min="2575" max="2575" width="9.140625" style="188"/>
    <col min="2576" max="2576" width="7.5703125" style="188" customWidth="1"/>
    <col min="2577" max="2578" width="9.140625" style="188"/>
    <col min="2579" max="2579" width="8.28515625" style="188" customWidth="1"/>
    <col min="2580" max="2580" width="8.140625" style="188" customWidth="1"/>
    <col min="2581" max="2811" width="9.140625" style="188"/>
    <col min="2812" max="2812" width="6.140625" style="188" customWidth="1"/>
    <col min="2813" max="2813" width="34.7109375" style="188" customWidth="1"/>
    <col min="2814" max="2814" width="15.140625" style="188" customWidth="1"/>
    <col min="2815" max="2815" width="11.7109375" style="188" customWidth="1"/>
    <col min="2816" max="2816" width="15.7109375" style="188" customWidth="1"/>
    <col min="2817" max="2817" width="10.28515625" style="188" customWidth="1"/>
    <col min="2818" max="2818" width="8.28515625" style="188" customWidth="1"/>
    <col min="2819" max="2819" width="12.28515625" style="188" customWidth="1"/>
    <col min="2820" max="2820" width="8.7109375" style="188" customWidth="1"/>
    <col min="2821" max="2821" width="11.85546875" style="188" customWidth="1"/>
    <col min="2822" max="2822" width="12.5703125" style="188" customWidth="1"/>
    <col min="2823" max="2823" width="9.140625" style="188"/>
    <col min="2824" max="2824" width="11.7109375" style="188" customWidth="1"/>
    <col min="2825" max="2825" width="11.140625" style="188" bestFit="1" customWidth="1"/>
    <col min="2826" max="2826" width="12" style="188" bestFit="1" customWidth="1"/>
    <col min="2827" max="2827" width="32.7109375" style="188" customWidth="1"/>
    <col min="2828" max="2828" width="18.7109375" style="188" customWidth="1"/>
    <col min="2829" max="2829" width="9.140625" style="188"/>
    <col min="2830" max="2830" width="16.140625" style="188" customWidth="1"/>
    <col min="2831" max="2831" width="9.140625" style="188"/>
    <col min="2832" max="2832" width="7.5703125" style="188" customWidth="1"/>
    <col min="2833" max="2834" width="9.140625" style="188"/>
    <col min="2835" max="2835" width="8.28515625" style="188" customWidth="1"/>
    <col min="2836" max="2836" width="8.140625" style="188" customWidth="1"/>
    <col min="2837" max="3067" width="9.140625" style="188"/>
    <col min="3068" max="3068" width="6.140625" style="188" customWidth="1"/>
    <col min="3069" max="3069" width="34.7109375" style="188" customWidth="1"/>
    <col min="3070" max="3070" width="15.140625" style="188" customWidth="1"/>
    <col min="3071" max="3071" width="11.7109375" style="188" customWidth="1"/>
    <col min="3072" max="3072" width="15.7109375" style="188" customWidth="1"/>
    <col min="3073" max="3073" width="10.28515625" style="188" customWidth="1"/>
    <col min="3074" max="3074" width="8.28515625" style="188" customWidth="1"/>
    <col min="3075" max="3075" width="12.28515625" style="188" customWidth="1"/>
    <col min="3076" max="3076" width="8.7109375" style="188" customWidth="1"/>
    <col min="3077" max="3077" width="11.85546875" style="188" customWidth="1"/>
    <col min="3078" max="3078" width="12.5703125" style="188" customWidth="1"/>
    <col min="3079" max="3079" width="9.140625" style="188"/>
    <col min="3080" max="3080" width="11.7109375" style="188" customWidth="1"/>
    <col min="3081" max="3081" width="11.140625" style="188" bestFit="1" customWidth="1"/>
    <col min="3082" max="3082" width="12" style="188" bestFit="1" customWidth="1"/>
    <col min="3083" max="3083" width="32.7109375" style="188" customWidth="1"/>
    <col min="3084" max="3084" width="18.7109375" style="188" customWidth="1"/>
    <col min="3085" max="3085" width="9.140625" style="188"/>
    <col min="3086" max="3086" width="16.140625" style="188" customWidth="1"/>
    <col min="3087" max="3087" width="9.140625" style="188"/>
    <col min="3088" max="3088" width="7.5703125" style="188" customWidth="1"/>
    <col min="3089" max="3090" width="9.140625" style="188"/>
    <col min="3091" max="3091" width="8.28515625" style="188" customWidth="1"/>
    <col min="3092" max="3092" width="8.140625" style="188" customWidth="1"/>
    <col min="3093" max="3323" width="9.140625" style="188"/>
    <col min="3324" max="3324" width="6.140625" style="188" customWidth="1"/>
    <col min="3325" max="3325" width="34.7109375" style="188" customWidth="1"/>
    <col min="3326" max="3326" width="15.140625" style="188" customWidth="1"/>
    <col min="3327" max="3327" width="11.7109375" style="188" customWidth="1"/>
    <col min="3328" max="3328" width="15.7109375" style="188" customWidth="1"/>
    <col min="3329" max="3329" width="10.28515625" style="188" customWidth="1"/>
    <col min="3330" max="3330" width="8.28515625" style="188" customWidth="1"/>
    <col min="3331" max="3331" width="12.28515625" style="188" customWidth="1"/>
    <col min="3332" max="3332" width="8.7109375" style="188" customWidth="1"/>
    <col min="3333" max="3333" width="11.85546875" style="188" customWidth="1"/>
    <col min="3334" max="3334" width="12.5703125" style="188" customWidth="1"/>
    <col min="3335" max="3335" width="9.140625" style="188"/>
    <col min="3336" max="3336" width="11.7109375" style="188" customWidth="1"/>
    <col min="3337" max="3337" width="11.140625" style="188" bestFit="1" customWidth="1"/>
    <col min="3338" max="3338" width="12" style="188" bestFit="1" customWidth="1"/>
    <col min="3339" max="3339" width="32.7109375" style="188" customWidth="1"/>
    <col min="3340" max="3340" width="18.7109375" style="188" customWidth="1"/>
    <col min="3341" max="3341" width="9.140625" style="188"/>
    <col min="3342" max="3342" width="16.140625" style="188" customWidth="1"/>
    <col min="3343" max="3343" width="9.140625" style="188"/>
    <col min="3344" max="3344" width="7.5703125" style="188" customWidth="1"/>
    <col min="3345" max="3346" width="9.140625" style="188"/>
    <col min="3347" max="3347" width="8.28515625" style="188" customWidth="1"/>
    <col min="3348" max="3348" width="8.140625" style="188" customWidth="1"/>
    <col min="3349" max="3579" width="9.140625" style="188"/>
    <col min="3580" max="3580" width="6.140625" style="188" customWidth="1"/>
    <col min="3581" max="3581" width="34.7109375" style="188" customWidth="1"/>
    <col min="3582" max="3582" width="15.140625" style="188" customWidth="1"/>
    <col min="3583" max="3583" width="11.7109375" style="188" customWidth="1"/>
    <col min="3584" max="3584" width="15.7109375" style="188" customWidth="1"/>
    <col min="3585" max="3585" width="10.28515625" style="188" customWidth="1"/>
    <col min="3586" max="3586" width="8.28515625" style="188" customWidth="1"/>
    <col min="3587" max="3587" width="12.28515625" style="188" customWidth="1"/>
    <col min="3588" max="3588" width="8.7109375" style="188" customWidth="1"/>
    <col min="3589" max="3589" width="11.85546875" style="188" customWidth="1"/>
    <col min="3590" max="3590" width="12.5703125" style="188" customWidth="1"/>
    <col min="3591" max="3591" width="9.140625" style="188"/>
    <col min="3592" max="3592" width="11.7109375" style="188" customWidth="1"/>
    <col min="3593" max="3593" width="11.140625" style="188" bestFit="1" customWidth="1"/>
    <col min="3594" max="3594" width="12" style="188" bestFit="1" customWidth="1"/>
    <col min="3595" max="3595" width="32.7109375" style="188" customWidth="1"/>
    <col min="3596" max="3596" width="18.7109375" style="188" customWidth="1"/>
    <col min="3597" max="3597" width="9.140625" style="188"/>
    <col min="3598" max="3598" width="16.140625" style="188" customWidth="1"/>
    <col min="3599" max="3599" width="9.140625" style="188"/>
    <col min="3600" max="3600" width="7.5703125" style="188" customWidth="1"/>
    <col min="3601" max="3602" width="9.140625" style="188"/>
    <col min="3603" max="3603" width="8.28515625" style="188" customWidth="1"/>
    <col min="3604" max="3604" width="8.140625" style="188" customWidth="1"/>
    <col min="3605" max="3835" width="9.140625" style="188"/>
    <col min="3836" max="3836" width="6.140625" style="188" customWidth="1"/>
    <col min="3837" max="3837" width="34.7109375" style="188" customWidth="1"/>
    <col min="3838" max="3838" width="15.140625" style="188" customWidth="1"/>
    <col min="3839" max="3839" width="11.7109375" style="188" customWidth="1"/>
    <col min="3840" max="3840" width="15.7109375" style="188" customWidth="1"/>
    <col min="3841" max="3841" width="10.28515625" style="188" customWidth="1"/>
    <col min="3842" max="3842" width="8.28515625" style="188" customWidth="1"/>
    <col min="3843" max="3843" width="12.28515625" style="188" customWidth="1"/>
    <col min="3844" max="3844" width="8.7109375" style="188" customWidth="1"/>
    <col min="3845" max="3845" width="11.85546875" style="188" customWidth="1"/>
    <col min="3846" max="3846" width="12.5703125" style="188" customWidth="1"/>
    <col min="3847" max="3847" width="9.140625" style="188"/>
    <col min="3848" max="3848" width="11.7109375" style="188" customWidth="1"/>
    <col min="3849" max="3849" width="11.140625" style="188" bestFit="1" customWidth="1"/>
    <col min="3850" max="3850" width="12" style="188" bestFit="1" customWidth="1"/>
    <col min="3851" max="3851" width="32.7109375" style="188" customWidth="1"/>
    <col min="3852" max="3852" width="18.7109375" style="188" customWidth="1"/>
    <col min="3853" max="3853" width="9.140625" style="188"/>
    <col min="3854" max="3854" width="16.140625" style="188" customWidth="1"/>
    <col min="3855" max="3855" width="9.140625" style="188"/>
    <col min="3856" max="3856" width="7.5703125" style="188" customWidth="1"/>
    <col min="3857" max="3858" width="9.140625" style="188"/>
    <col min="3859" max="3859" width="8.28515625" style="188" customWidth="1"/>
    <col min="3860" max="3860" width="8.140625" style="188" customWidth="1"/>
    <col min="3861" max="4091" width="9.140625" style="188"/>
    <col min="4092" max="4092" width="6.140625" style="188" customWidth="1"/>
    <col min="4093" max="4093" width="34.7109375" style="188" customWidth="1"/>
    <col min="4094" max="4094" width="15.140625" style="188" customWidth="1"/>
    <col min="4095" max="4095" width="11.7109375" style="188" customWidth="1"/>
    <col min="4096" max="4096" width="15.7109375" style="188" customWidth="1"/>
    <col min="4097" max="4097" width="10.28515625" style="188" customWidth="1"/>
    <col min="4098" max="4098" width="8.28515625" style="188" customWidth="1"/>
    <col min="4099" max="4099" width="12.28515625" style="188" customWidth="1"/>
    <col min="4100" max="4100" width="8.7109375" style="188" customWidth="1"/>
    <col min="4101" max="4101" width="11.85546875" style="188" customWidth="1"/>
    <col min="4102" max="4102" width="12.5703125" style="188" customWidth="1"/>
    <col min="4103" max="4103" width="9.140625" style="188"/>
    <col min="4104" max="4104" width="11.7109375" style="188" customWidth="1"/>
    <col min="4105" max="4105" width="11.140625" style="188" bestFit="1" customWidth="1"/>
    <col min="4106" max="4106" width="12" style="188" bestFit="1" customWidth="1"/>
    <col min="4107" max="4107" width="32.7109375" style="188" customWidth="1"/>
    <col min="4108" max="4108" width="18.7109375" style="188" customWidth="1"/>
    <col min="4109" max="4109" width="9.140625" style="188"/>
    <col min="4110" max="4110" width="16.140625" style="188" customWidth="1"/>
    <col min="4111" max="4111" width="9.140625" style="188"/>
    <col min="4112" max="4112" width="7.5703125" style="188" customWidth="1"/>
    <col min="4113" max="4114" width="9.140625" style="188"/>
    <col min="4115" max="4115" width="8.28515625" style="188" customWidth="1"/>
    <col min="4116" max="4116" width="8.140625" style="188" customWidth="1"/>
    <col min="4117" max="4347" width="9.140625" style="188"/>
    <col min="4348" max="4348" width="6.140625" style="188" customWidth="1"/>
    <col min="4349" max="4349" width="34.7109375" style="188" customWidth="1"/>
    <col min="4350" max="4350" width="15.140625" style="188" customWidth="1"/>
    <col min="4351" max="4351" width="11.7109375" style="188" customWidth="1"/>
    <col min="4352" max="4352" width="15.7109375" style="188" customWidth="1"/>
    <col min="4353" max="4353" width="10.28515625" style="188" customWidth="1"/>
    <col min="4354" max="4354" width="8.28515625" style="188" customWidth="1"/>
    <col min="4355" max="4355" width="12.28515625" style="188" customWidth="1"/>
    <col min="4356" max="4356" width="8.7109375" style="188" customWidth="1"/>
    <col min="4357" max="4357" width="11.85546875" style="188" customWidth="1"/>
    <col min="4358" max="4358" width="12.5703125" style="188" customWidth="1"/>
    <col min="4359" max="4359" width="9.140625" style="188"/>
    <col min="4360" max="4360" width="11.7109375" style="188" customWidth="1"/>
    <col min="4361" max="4361" width="11.140625" style="188" bestFit="1" customWidth="1"/>
    <col min="4362" max="4362" width="12" style="188" bestFit="1" customWidth="1"/>
    <col min="4363" max="4363" width="32.7109375" style="188" customWidth="1"/>
    <col min="4364" max="4364" width="18.7109375" style="188" customWidth="1"/>
    <col min="4365" max="4365" width="9.140625" style="188"/>
    <col min="4366" max="4366" width="16.140625" style="188" customWidth="1"/>
    <col min="4367" max="4367" width="9.140625" style="188"/>
    <col min="4368" max="4368" width="7.5703125" style="188" customWidth="1"/>
    <col min="4369" max="4370" width="9.140625" style="188"/>
    <col min="4371" max="4371" width="8.28515625" style="188" customWidth="1"/>
    <col min="4372" max="4372" width="8.140625" style="188" customWidth="1"/>
    <col min="4373" max="4603" width="9.140625" style="188"/>
    <col min="4604" max="4604" width="6.140625" style="188" customWidth="1"/>
    <col min="4605" max="4605" width="34.7109375" style="188" customWidth="1"/>
    <col min="4606" max="4606" width="15.140625" style="188" customWidth="1"/>
    <col min="4607" max="4607" width="11.7109375" style="188" customWidth="1"/>
    <col min="4608" max="4608" width="15.7109375" style="188" customWidth="1"/>
    <col min="4609" max="4609" width="10.28515625" style="188" customWidth="1"/>
    <col min="4610" max="4610" width="8.28515625" style="188" customWidth="1"/>
    <col min="4611" max="4611" width="12.28515625" style="188" customWidth="1"/>
    <col min="4612" max="4612" width="8.7109375" style="188" customWidth="1"/>
    <col min="4613" max="4613" width="11.85546875" style="188" customWidth="1"/>
    <col min="4614" max="4614" width="12.5703125" style="188" customWidth="1"/>
    <col min="4615" max="4615" width="9.140625" style="188"/>
    <col min="4616" max="4616" width="11.7109375" style="188" customWidth="1"/>
    <col min="4617" max="4617" width="11.140625" style="188" bestFit="1" customWidth="1"/>
    <col min="4618" max="4618" width="12" style="188" bestFit="1" customWidth="1"/>
    <col min="4619" max="4619" width="32.7109375" style="188" customWidth="1"/>
    <col min="4620" max="4620" width="18.7109375" style="188" customWidth="1"/>
    <col min="4621" max="4621" width="9.140625" style="188"/>
    <col min="4622" max="4622" width="16.140625" style="188" customWidth="1"/>
    <col min="4623" max="4623" width="9.140625" style="188"/>
    <col min="4624" max="4624" width="7.5703125" style="188" customWidth="1"/>
    <col min="4625" max="4626" width="9.140625" style="188"/>
    <col min="4627" max="4627" width="8.28515625" style="188" customWidth="1"/>
    <col min="4628" max="4628" width="8.140625" style="188" customWidth="1"/>
    <col min="4629" max="4859" width="9.140625" style="188"/>
    <col min="4860" max="4860" width="6.140625" style="188" customWidth="1"/>
    <col min="4861" max="4861" width="34.7109375" style="188" customWidth="1"/>
    <col min="4862" max="4862" width="15.140625" style="188" customWidth="1"/>
    <col min="4863" max="4863" width="11.7109375" style="188" customWidth="1"/>
    <col min="4864" max="4864" width="15.7109375" style="188" customWidth="1"/>
    <col min="4865" max="4865" width="10.28515625" style="188" customWidth="1"/>
    <col min="4866" max="4866" width="8.28515625" style="188" customWidth="1"/>
    <col min="4867" max="4867" width="12.28515625" style="188" customWidth="1"/>
    <col min="4868" max="4868" width="8.7109375" style="188" customWidth="1"/>
    <col min="4869" max="4869" width="11.85546875" style="188" customWidth="1"/>
    <col min="4870" max="4870" width="12.5703125" style="188" customWidth="1"/>
    <col min="4871" max="4871" width="9.140625" style="188"/>
    <col min="4872" max="4872" width="11.7109375" style="188" customWidth="1"/>
    <col min="4873" max="4873" width="11.140625" style="188" bestFit="1" customWidth="1"/>
    <col min="4874" max="4874" width="12" style="188" bestFit="1" customWidth="1"/>
    <col min="4875" max="4875" width="32.7109375" style="188" customWidth="1"/>
    <col min="4876" max="4876" width="18.7109375" style="188" customWidth="1"/>
    <col min="4877" max="4877" width="9.140625" style="188"/>
    <col min="4878" max="4878" width="16.140625" style="188" customWidth="1"/>
    <col min="4879" max="4879" width="9.140625" style="188"/>
    <col min="4880" max="4880" width="7.5703125" style="188" customWidth="1"/>
    <col min="4881" max="4882" width="9.140625" style="188"/>
    <col min="4883" max="4883" width="8.28515625" style="188" customWidth="1"/>
    <col min="4884" max="4884" width="8.140625" style="188" customWidth="1"/>
    <col min="4885" max="5115" width="9.140625" style="188"/>
    <col min="5116" max="5116" width="6.140625" style="188" customWidth="1"/>
    <col min="5117" max="5117" width="34.7109375" style="188" customWidth="1"/>
    <col min="5118" max="5118" width="15.140625" style="188" customWidth="1"/>
    <col min="5119" max="5119" width="11.7109375" style="188" customWidth="1"/>
    <col min="5120" max="5120" width="15.7109375" style="188" customWidth="1"/>
    <col min="5121" max="5121" width="10.28515625" style="188" customWidth="1"/>
    <col min="5122" max="5122" width="8.28515625" style="188" customWidth="1"/>
    <col min="5123" max="5123" width="12.28515625" style="188" customWidth="1"/>
    <col min="5124" max="5124" width="8.7109375" style="188" customWidth="1"/>
    <col min="5125" max="5125" width="11.85546875" style="188" customWidth="1"/>
    <col min="5126" max="5126" width="12.5703125" style="188" customWidth="1"/>
    <col min="5127" max="5127" width="9.140625" style="188"/>
    <col min="5128" max="5128" width="11.7109375" style="188" customWidth="1"/>
    <col min="5129" max="5129" width="11.140625" style="188" bestFit="1" customWidth="1"/>
    <col min="5130" max="5130" width="12" style="188" bestFit="1" customWidth="1"/>
    <col min="5131" max="5131" width="32.7109375" style="188" customWidth="1"/>
    <col min="5132" max="5132" width="18.7109375" style="188" customWidth="1"/>
    <col min="5133" max="5133" width="9.140625" style="188"/>
    <col min="5134" max="5134" width="16.140625" style="188" customWidth="1"/>
    <col min="5135" max="5135" width="9.140625" style="188"/>
    <col min="5136" max="5136" width="7.5703125" style="188" customWidth="1"/>
    <col min="5137" max="5138" width="9.140625" style="188"/>
    <col min="5139" max="5139" width="8.28515625" style="188" customWidth="1"/>
    <col min="5140" max="5140" width="8.140625" style="188" customWidth="1"/>
    <col min="5141" max="5371" width="9.140625" style="188"/>
    <col min="5372" max="5372" width="6.140625" style="188" customWidth="1"/>
    <col min="5373" max="5373" width="34.7109375" style="188" customWidth="1"/>
    <col min="5374" max="5374" width="15.140625" style="188" customWidth="1"/>
    <col min="5375" max="5375" width="11.7109375" style="188" customWidth="1"/>
    <col min="5376" max="5376" width="15.7109375" style="188" customWidth="1"/>
    <col min="5377" max="5377" width="10.28515625" style="188" customWidth="1"/>
    <col min="5378" max="5378" width="8.28515625" style="188" customWidth="1"/>
    <col min="5379" max="5379" width="12.28515625" style="188" customWidth="1"/>
    <col min="5380" max="5380" width="8.7109375" style="188" customWidth="1"/>
    <col min="5381" max="5381" width="11.85546875" style="188" customWidth="1"/>
    <col min="5382" max="5382" width="12.5703125" style="188" customWidth="1"/>
    <col min="5383" max="5383" width="9.140625" style="188"/>
    <col min="5384" max="5384" width="11.7109375" style="188" customWidth="1"/>
    <col min="5385" max="5385" width="11.140625" style="188" bestFit="1" customWidth="1"/>
    <col min="5386" max="5386" width="12" style="188" bestFit="1" customWidth="1"/>
    <col min="5387" max="5387" width="32.7109375" style="188" customWidth="1"/>
    <col min="5388" max="5388" width="18.7109375" style="188" customWidth="1"/>
    <col min="5389" max="5389" width="9.140625" style="188"/>
    <col min="5390" max="5390" width="16.140625" style="188" customWidth="1"/>
    <col min="5391" max="5391" width="9.140625" style="188"/>
    <col min="5392" max="5392" width="7.5703125" style="188" customWidth="1"/>
    <col min="5393" max="5394" width="9.140625" style="188"/>
    <col min="5395" max="5395" width="8.28515625" style="188" customWidth="1"/>
    <col min="5396" max="5396" width="8.140625" style="188" customWidth="1"/>
    <col min="5397" max="5627" width="9.140625" style="188"/>
    <col min="5628" max="5628" width="6.140625" style="188" customWidth="1"/>
    <col min="5629" max="5629" width="34.7109375" style="188" customWidth="1"/>
    <col min="5630" max="5630" width="15.140625" style="188" customWidth="1"/>
    <col min="5631" max="5631" width="11.7109375" style="188" customWidth="1"/>
    <col min="5632" max="5632" width="15.7109375" style="188" customWidth="1"/>
    <col min="5633" max="5633" width="10.28515625" style="188" customWidth="1"/>
    <col min="5634" max="5634" width="8.28515625" style="188" customWidth="1"/>
    <col min="5635" max="5635" width="12.28515625" style="188" customWidth="1"/>
    <col min="5636" max="5636" width="8.7109375" style="188" customWidth="1"/>
    <col min="5637" max="5637" width="11.85546875" style="188" customWidth="1"/>
    <col min="5638" max="5638" width="12.5703125" style="188" customWidth="1"/>
    <col min="5639" max="5639" width="9.140625" style="188"/>
    <col min="5640" max="5640" width="11.7109375" style="188" customWidth="1"/>
    <col min="5641" max="5641" width="11.140625" style="188" bestFit="1" customWidth="1"/>
    <col min="5642" max="5642" width="12" style="188" bestFit="1" customWidth="1"/>
    <col min="5643" max="5643" width="32.7109375" style="188" customWidth="1"/>
    <col min="5644" max="5644" width="18.7109375" style="188" customWidth="1"/>
    <col min="5645" max="5645" width="9.140625" style="188"/>
    <col min="5646" max="5646" width="16.140625" style="188" customWidth="1"/>
    <col min="5647" max="5647" width="9.140625" style="188"/>
    <col min="5648" max="5648" width="7.5703125" style="188" customWidth="1"/>
    <col min="5649" max="5650" width="9.140625" style="188"/>
    <col min="5651" max="5651" width="8.28515625" style="188" customWidth="1"/>
    <col min="5652" max="5652" width="8.140625" style="188" customWidth="1"/>
    <col min="5653" max="5883" width="9.140625" style="188"/>
    <col min="5884" max="5884" width="6.140625" style="188" customWidth="1"/>
    <col min="5885" max="5885" width="34.7109375" style="188" customWidth="1"/>
    <col min="5886" max="5886" width="15.140625" style="188" customWidth="1"/>
    <col min="5887" max="5887" width="11.7109375" style="188" customWidth="1"/>
    <col min="5888" max="5888" width="15.7109375" style="188" customWidth="1"/>
    <col min="5889" max="5889" width="10.28515625" style="188" customWidth="1"/>
    <col min="5890" max="5890" width="8.28515625" style="188" customWidth="1"/>
    <col min="5891" max="5891" width="12.28515625" style="188" customWidth="1"/>
    <col min="5892" max="5892" width="8.7109375" style="188" customWidth="1"/>
    <col min="5893" max="5893" width="11.85546875" style="188" customWidth="1"/>
    <col min="5894" max="5894" width="12.5703125" style="188" customWidth="1"/>
    <col min="5895" max="5895" width="9.140625" style="188"/>
    <col min="5896" max="5896" width="11.7109375" style="188" customWidth="1"/>
    <col min="5897" max="5897" width="11.140625" style="188" bestFit="1" customWidth="1"/>
    <col min="5898" max="5898" width="12" style="188" bestFit="1" customWidth="1"/>
    <col min="5899" max="5899" width="32.7109375" style="188" customWidth="1"/>
    <col min="5900" max="5900" width="18.7109375" style="188" customWidth="1"/>
    <col min="5901" max="5901" width="9.140625" style="188"/>
    <col min="5902" max="5902" width="16.140625" style="188" customWidth="1"/>
    <col min="5903" max="5903" width="9.140625" style="188"/>
    <col min="5904" max="5904" width="7.5703125" style="188" customWidth="1"/>
    <col min="5905" max="5906" width="9.140625" style="188"/>
    <col min="5907" max="5907" width="8.28515625" style="188" customWidth="1"/>
    <col min="5908" max="5908" width="8.140625" style="188" customWidth="1"/>
    <col min="5909" max="6139" width="9.140625" style="188"/>
    <col min="6140" max="6140" width="6.140625" style="188" customWidth="1"/>
    <col min="6141" max="6141" width="34.7109375" style="188" customWidth="1"/>
    <col min="6142" max="6142" width="15.140625" style="188" customWidth="1"/>
    <col min="6143" max="6143" width="11.7109375" style="188" customWidth="1"/>
    <col min="6144" max="6144" width="15.7109375" style="188" customWidth="1"/>
    <col min="6145" max="6145" width="10.28515625" style="188" customWidth="1"/>
    <col min="6146" max="6146" width="8.28515625" style="188" customWidth="1"/>
    <col min="6147" max="6147" width="12.28515625" style="188" customWidth="1"/>
    <col min="6148" max="6148" width="8.7109375" style="188" customWidth="1"/>
    <col min="6149" max="6149" width="11.85546875" style="188" customWidth="1"/>
    <col min="6150" max="6150" width="12.5703125" style="188" customWidth="1"/>
    <col min="6151" max="6151" width="9.140625" style="188"/>
    <col min="6152" max="6152" width="11.7109375" style="188" customWidth="1"/>
    <col min="6153" max="6153" width="11.140625" style="188" bestFit="1" customWidth="1"/>
    <col min="6154" max="6154" width="12" style="188" bestFit="1" customWidth="1"/>
    <col min="6155" max="6155" width="32.7109375" style="188" customWidth="1"/>
    <col min="6156" max="6156" width="18.7109375" style="188" customWidth="1"/>
    <col min="6157" max="6157" width="9.140625" style="188"/>
    <col min="6158" max="6158" width="16.140625" style="188" customWidth="1"/>
    <col min="6159" max="6159" width="9.140625" style="188"/>
    <col min="6160" max="6160" width="7.5703125" style="188" customWidth="1"/>
    <col min="6161" max="6162" width="9.140625" style="188"/>
    <col min="6163" max="6163" width="8.28515625" style="188" customWidth="1"/>
    <col min="6164" max="6164" width="8.140625" style="188" customWidth="1"/>
    <col min="6165" max="6395" width="9.140625" style="188"/>
    <col min="6396" max="6396" width="6.140625" style="188" customWidth="1"/>
    <col min="6397" max="6397" width="34.7109375" style="188" customWidth="1"/>
    <col min="6398" max="6398" width="15.140625" style="188" customWidth="1"/>
    <col min="6399" max="6399" width="11.7109375" style="188" customWidth="1"/>
    <col min="6400" max="6400" width="15.7109375" style="188" customWidth="1"/>
    <col min="6401" max="6401" width="10.28515625" style="188" customWidth="1"/>
    <col min="6402" max="6402" width="8.28515625" style="188" customWidth="1"/>
    <col min="6403" max="6403" width="12.28515625" style="188" customWidth="1"/>
    <col min="6404" max="6404" width="8.7109375" style="188" customWidth="1"/>
    <col min="6405" max="6405" width="11.85546875" style="188" customWidth="1"/>
    <col min="6406" max="6406" width="12.5703125" style="188" customWidth="1"/>
    <col min="6407" max="6407" width="9.140625" style="188"/>
    <col min="6408" max="6408" width="11.7109375" style="188" customWidth="1"/>
    <col min="6409" max="6409" width="11.140625" style="188" bestFit="1" customWidth="1"/>
    <col min="6410" max="6410" width="12" style="188" bestFit="1" customWidth="1"/>
    <col min="6411" max="6411" width="32.7109375" style="188" customWidth="1"/>
    <col min="6412" max="6412" width="18.7109375" style="188" customWidth="1"/>
    <col min="6413" max="6413" width="9.140625" style="188"/>
    <col min="6414" max="6414" width="16.140625" style="188" customWidth="1"/>
    <col min="6415" max="6415" width="9.140625" style="188"/>
    <col min="6416" max="6416" width="7.5703125" style="188" customWidth="1"/>
    <col min="6417" max="6418" width="9.140625" style="188"/>
    <col min="6419" max="6419" width="8.28515625" style="188" customWidth="1"/>
    <col min="6420" max="6420" width="8.140625" style="188" customWidth="1"/>
    <col min="6421" max="6651" width="9.140625" style="188"/>
    <col min="6652" max="6652" width="6.140625" style="188" customWidth="1"/>
    <col min="6653" max="6653" width="34.7109375" style="188" customWidth="1"/>
    <col min="6654" max="6654" width="15.140625" style="188" customWidth="1"/>
    <col min="6655" max="6655" width="11.7109375" style="188" customWidth="1"/>
    <col min="6656" max="6656" width="15.7109375" style="188" customWidth="1"/>
    <col min="6657" max="6657" width="10.28515625" style="188" customWidth="1"/>
    <col min="6658" max="6658" width="8.28515625" style="188" customWidth="1"/>
    <col min="6659" max="6659" width="12.28515625" style="188" customWidth="1"/>
    <col min="6660" max="6660" width="8.7109375" style="188" customWidth="1"/>
    <col min="6661" max="6661" width="11.85546875" style="188" customWidth="1"/>
    <col min="6662" max="6662" width="12.5703125" style="188" customWidth="1"/>
    <col min="6663" max="6663" width="9.140625" style="188"/>
    <col min="6664" max="6664" width="11.7109375" style="188" customWidth="1"/>
    <col min="6665" max="6665" width="11.140625" style="188" bestFit="1" customWidth="1"/>
    <col min="6666" max="6666" width="12" style="188" bestFit="1" customWidth="1"/>
    <col min="6667" max="6667" width="32.7109375" style="188" customWidth="1"/>
    <col min="6668" max="6668" width="18.7109375" style="188" customWidth="1"/>
    <col min="6669" max="6669" width="9.140625" style="188"/>
    <col min="6670" max="6670" width="16.140625" style="188" customWidth="1"/>
    <col min="6671" max="6671" width="9.140625" style="188"/>
    <col min="6672" max="6672" width="7.5703125" style="188" customWidth="1"/>
    <col min="6673" max="6674" width="9.140625" style="188"/>
    <col min="6675" max="6675" width="8.28515625" style="188" customWidth="1"/>
    <col min="6676" max="6676" width="8.140625" style="188" customWidth="1"/>
    <col min="6677" max="6907" width="9.140625" style="188"/>
    <col min="6908" max="6908" width="6.140625" style="188" customWidth="1"/>
    <col min="6909" max="6909" width="34.7109375" style="188" customWidth="1"/>
    <col min="6910" max="6910" width="15.140625" style="188" customWidth="1"/>
    <col min="6911" max="6911" width="11.7109375" style="188" customWidth="1"/>
    <col min="6912" max="6912" width="15.7109375" style="188" customWidth="1"/>
    <col min="6913" max="6913" width="10.28515625" style="188" customWidth="1"/>
    <col min="6914" max="6914" width="8.28515625" style="188" customWidth="1"/>
    <col min="6915" max="6915" width="12.28515625" style="188" customWidth="1"/>
    <col min="6916" max="6916" width="8.7109375" style="188" customWidth="1"/>
    <col min="6917" max="6917" width="11.85546875" style="188" customWidth="1"/>
    <col min="6918" max="6918" width="12.5703125" style="188" customWidth="1"/>
    <col min="6919" max="6919" width="9.140625" style="188"/>
    <col min="6920" max="6920" width="11.7109375" style="188" customWidth="1"/>
    <col min="6921" max="6921" width="11.140625" style="188" bestFit="1" customWidth="1"/>
    <col min="6922" max="6922" width="12" style="188" bestFit="1" customWidth="1"/>
    <col min="6923" max="6923" width="32.7109375" style="188" customWidth="1"/>
    <col min="6924" max="6924" width="18.7109375" style="188" customWidth="1"/>
    <col min="6925" max="6925" width="9.140625" style="188"/>
    <col min="6926" max="6926" width="16.140625" style="188" customWidth="1"/>
    <col min="6927" max="6927" width="9.140625" style="188"/>
    <col min="6928" max="6928" width="7.5703125" style="188" customWidth="1"/>
    <col min="6929" max="6930" width="9.140625" style="188"/>
    <col min="6931" max="6931" width="8.28515625" style="188" customWidth="1"/>
    <col min="6932" max="6932" width="8.140625" style="188" customWidth="1"/>
    <col min="6933" max="7163" width="9.140625" style="188"/>
    <col min="7164" max="7164" width="6.140625" style="188" customWidth="1"/>
    <col min="7165" max="7165" width="34.7109375" style="188" customWidth="1"/>
    <col min="7166" max="7166" width="15.140625" style="188" customWidth="1"/>
    <col min="7167" max="7167" width="11.7109375" style="188" customWidth="1"/>
    <col min="7168" max="7168" width="15.7109375" style="188" customWidth="1"/>
    <col min="7169" max="7169" width="10.28515625" style="188" customWidth="1"/>
    <col min="7170" max="7170" width="8.28515625" style="188" customWidth="1"/>
    <col min="7171" max="7171" width="12.28515625" style="188" customWidth="1"/>
    <col min="7172" max="7172" width="8.7109375" style="188" customWidth="1"/>
    <col min="7173" max="7173" width="11.85546875" style="188" customWidth="1"/>
    <col min="7174" max="7174" width="12.5703125" style="188" customWidth="1"/>
    <col min="7175" max="7175" width="9.140625" style="188"/>
    <col min="7176" max="7176" width="11.7109375" style="188" customWidth="1"/>
    <col min="7177" max="7177" width="11.140625" style="188" bestFit="1" customWidth="1"/>
    <col min="7178" max="7178" width="12" style="188" bestFit="1" customWidth="1"/>
    <col min="7179" max="7179" width="32.7109375" style="188" customWidth="1"/>
    <col min="7180" max="7180" width="18.7109375" style="188" customWidth="1"/>
    <col min="7181" max="7181" width="9.140625" style="188"/>
    <col min="7182" max="7182" width="16.140625" style="188" customWidth="1"/>
    <col min="7183" max="7183" width="9.140625" style="188"/>
    <col min="7184" max="7184" width="7.5703125" style="188" customWidth="1"/>
    <col min="7185" max="7186" width="9.140625" style="188"/>
    <col min="7187" max="7187" width="8.28515625" style="188" customWidth="1"/>
    <col min="7188" max="7188" width="8.140625" style="188" customWidth="1"/>
    <col min="7189" max="7419" width="9.140625" style="188"/>
    <col min="7420" max="7420" width="6.140625" style="188" customWidth="1"/>
    <col min="7421" max="7421" width="34.7109375" style="188" customWidth="1"/>
    <col min="7422" max="7422" width="15.140625" style="188" customWidth="1"/>
    <col min="7423" max="7423" width="11.7109375" style="188" customWidth="1"/>
    <col min="7424" max="7424" width="15.7109375" style="188" customWidth="1"/>
    <col min="7425" max="7425" width="10.28515625" style="188" customWidth="1"/>
    <col min="7426" max="7426" width="8.28515625" style="188" customWidth="1"/>
    <col min="7427" max="7427" width="12.28515625" style="188" customWidth="1"/>
    <col min="7428" max="7428" width="8.7109375" style="188" customWidth="1"/>
    <col min="7429" max="7429" width="11.85546875" style="188" customWidth="1"/>
    <col min="7430" max="7430" width="12.5703125" style="188" customWidth="1"/>
    <col min="7431" max="7431" width="9.140625" style="188"/>
    <col min="7432" max="7432" width="11.7109375" style="188" customWidth="1"/>
    <col min="7433" max="7433" width="11.140625" style="188" bestFit="1" customWidth="1"/>
    <col min="7434" max="7434" width="12" style="188" bestFit="1" customWidth="1"/>
    <col min="7435" max="7435" width="32.7109375" style="188" customWidth="1"/>
    <col min="7436" max="7436" width="18.7109375" style="188" customWidth="1"/>
    <col min="7437" max="7437" width="9.140625" style="188"/>
    <col min="7438" max="7438" width="16.140625" style="188" customWidth="1"/>
    <col min="7439" max="7439" width="9.140625" style="188"/>
    <col min="7440" max="7440" width="7.5703125" style="188" customWidth="1"/>
    <col min="7441" max="7442" width="9.140625" style="188"/>
    <col min="7443" max="7443" width="8.28515625" style="188" customWidth="1"/>
    <col min="7444" max="7444" width="8.140625" style="188" customWidth="1"/>
    <col min="7445" max="7675" width="9.140625" style="188"/>
    <col min="7676" max="7676" width="6.140625" style="188" customWidth="1"/>
    <col min="7677" max="7677" width="34.7109375" style="188" customWidth="1"/>
    <col min="7678" max="7678" width="15.140625" style="188" customWidth="1"/>
    <col min="7679" max="7679" width="11.7109375" style="188" customWidth="1"/>
    <col min="7680" max="7680" width="15.7109375" style="188" customWidth="1"/>
    <col min="7681" max="7681" width="10.28515625" style="188" customWidth="1"/>
    <col min="7682" max="7682" width="8.28515625" style="188" customWidth="1"/>
    <col min="7683" max="7683" width="12.28515625" style="188" customWidth="1"/>
    <col min="7684" max="7684" width="8.7109375" style="188" customWidth="1"/>
    <col min="7685" max="7685" width="11.85546875" style="188" customWidth="1"/>
    <col min="7686" max="7686" width="12.5703125" style="188" customWidth="1"/>
    <col min="7687" max="7687" width="9.140625" style="188"/>
    <col min="7688" max="7688" width="11.7109375" style="188" customWidth="1"/>
    <col min="7689" max="7689" width="11.140625" style="188" bestFit="1" customWidth="1"/>
    <col min="7690" max="7690" width="12" style="188" bestFit="1" customWidth="1"/>
    <col min="7691" max="7691" width="32.7109375" style="188" customWidth="1"/>
    <col min="7692" max="7692" width="18.7109375" style="188" customWidth="1"/>
    <col min="7693" max="7693" width="9.140625" style="188"/>
    <col min="7694" max="7694" width="16.140625" style="188" customWidth="1"/>
    <col min="7695" max="7695" width="9.140625" style="188"/>
    <col min="7696" max="7696" width="7.5703125" style="188" customWidth="1"/>
    <col min="7697" max="7698" width="9.140625" style="188"/>
    <col min="7699" max="7699" width="8.28515625" style="188" customWidth="1"/>
    <col min="7700" max="7700" width="8.140625" style="188" customWidth="1"/>
    <col min="7701" max="7931" width="9.140625" style="188"/>
    <col min="7932" max="7932" width="6.140625" style="188" customWidth="1"/>
    <col min="7933" max="7933" width="34.7109375" style="188" customWidth="1"/>
    <col min="7934" max="7934" width="15.140625" style="188" customWidth="1"/>
    <col min="7935" max="7935" width="11.7109375" style="188" customWidth="1"/>
    <col min="7936" max="7936" width="15.7109375" style="188" customWidth="1"/>
    <col min="7937" max="7937" width="10.28515625" style="188" customWidth="1"/>
    <col min="7938" max="7938" width="8.28515625" style="188" customWidth="1"/>
    <col min="7939" max="7939" width="12.28515625" style="188" customWidth="1"/>
    <col min="7940" max="7940" width="8.7109375" style="188" customWidth="1"/>
    <col min="7941" max="7941" width="11.85546875" style="188" customWidth="1"/>
    <col min="7942" max="7942" width="12.5703125" style="188" customWidth="1"/>
    <col min="7943" max="7943" width="9.140625" style="188"/>
    <col min="7944" max="7944" width="11.7109375" style="188" customWidth="1"/>
    <col min="7945" max="7945" width="11.140625" style="188" bestFit="1" customWidth="1"/>
    <col min="7946" max="7946" width="12" style="188" bestFit="1" customWidth="1"/>
    <col min="7947" max="7947" width="32.7109375" style="188" customWidth="1"/>
    <col min="7948" max="7948" width="18.7109375" style="188" customWidth="1"/>
    <col min="7949" max="7949" width="9.140625" style="188"/>
    <col min="7950" max="7950" width="16.140625" style="188" customWidth="1"/>
    <col min="7951" max="7951" width="9.140625" style="188"/>
    <col min="7952" max="7952" width="7.5703125" style="188" customWidth="1"/>
    <col min="7953" max="7954" width="9.140625" style="188"/>
    <col min="7955" max="7955" width="8.28515625" style="188" customWidth="1"/>
    <col min="7956" max="7956" width="8.140625" style="188" customWidth="1"/>
    <col min="7957" max="8187" width="9.140625" style="188"/>
    <col min="8188" max="8188" width="6.140625" style="188" customWidth="1"/>
    <col min="8189" max="8189" width="34.7109375" style="188" customWidth="1"/>
    <col min="8190" max="8190" width="15.140625" style="188" customWidth="1"/>
    <col min="8191" max="8191" width="11.7109375" style="188" customWidth="1"/>
    <col min="8192" max="8192" width="15.7109375" style="188" customWidth="1"/>
    <col min="8193" max="8193" width="10.28515625" style="188" customWidth="1"/>
    <col min="8194" max="8194" width="8.28515625" style="188" customWidth="1"/>
    <col min="8195" max="8195" width="12.28515625" style="188" customWidth="1"/>
    <col min="8196" max="8196" width="8.7109375" style="188" customWidth="1"/>
    <col min="8197" max="8197" width="11.85546875" style="188" customWidth="1"/>
    <col min="8198" max="8198" width="12.5703125" style="188" customWidth="1"/>
    <col min="8199" max="8199" width="9.140625" style="188"/>
    <col min="8200" max="8200" width="11.7109375" style="188" customWidth="1"/>
    <col min="8201" max="8201" width="11.140625" style="188" bestFit="1" customWidth="1"/>
    <col min="8202" max="8202" width="12" style="188" bestFit="1" customWidth="1"/>
    <col min="8203" max="8203" width="32.7109375" style="188" customWidth="1"/>
    <col min="8204" max="8204" width="18.7109375" style="188" customWidth="1"/>
    <col min="8205" max="8205" width="9.140625" style="188"/>
    <col min="8206" max="8206" width="16.140625" style="188" customWidth="1"/>
    <col min="8207" max="8207" width="9.140625" style="188"/>
    <col min="8208" max="8208" width="7.5703125" style="188" customWidth="1"/>
    <col min="8209" max="8210" width="9.140625" style="188"/>
    <col min="8211" max="8211" width="8.28515625" style="188" customWidth="1"/>
    <col min="8212" max="8212" width="8.140625" style="188" customWidth="1"/>
    <col min="8213" max="8443" width="9.140625" style="188"/>
    <col min="8444" max="8444" width="6.140625" style="188" customWidth="1"/>
    <col min="8445" max="8445" width="34.7109375" style="188" customWidth="1"/>
    <col min="8446" max="8446" width="15.140625" style="188" customWidth="1"/>
    <col min="8447" max="8447" width="11.7109375" style="188" customWidth="1"/>
    <col min="8448" max="8448" width="15.7109375" style="188" customWidth="1"/>
    <col min="8449" max="8449" width="10.28515625" style="188" customWidth="1"/>
    <col min="8450" max="8450" width="8.28515625" style="188" customWidth="1"/>
    <col min="8451" max="8451" width="12.28515625" style="188" customWidth="1"/>
    <col min="8452" max="8452" width="8.7109375" style="188" customWidth="1"/>
    <col min="8453" max="8453" width="11.85546875" style="188" customWidth="1"/>
    <col min="8454" max="8454" width="12.5703125" style="188" customWidth="1"/>
    <col min="8455" max="8455" width="9.140625" style="188"/>
    <col min="8456" max="8456" width="11.7109375" style="188" customWidth="1"/>
    <col min="8457" max="8457" width="11.140625" style="188" bestFit="1" customWidth="1"/>
    <col min="8458" max="8458" width="12" style="188" bestFit="1" customWidth="1"/>
    <col min="8459" max="8459" width="32.7109375" style="188" customWidth="1"/>
    <col min="8460" max="8460" width="18.7109375" style="188" customWidth="1"/>
    <col min="8461" max="8461" width="9.140625" style="188"/>
    <col min="8462" max="8462" width="16.140625" style="188" customWidth="1"/>
    <col min="8463" max="8463" width="9.140625" style="188"/>
    <col min="8464" max="8464" width="7.5703125" style="188" customWidth="1"/>
    <col min="8465" max="8466" width="9.140625" style="188"/>
    <col min="8467" max="8467" width="8.28515625" style="188" customWidth="1"/>
    <col min="8468" max="8468" width="8.140625" style="188" customWidth="1"/>
    <col min="8469" max="8699" width="9.140625" style="188"/>
    <col min="8700" max="8700" width="6.140625" style="188" customWidth="1"/>
    <col min="8701" max="8701" width="34.7109375" style="188" customWidth="1"/>
    <col min="8702" max="8702" width="15.140625" style="188" customWidth="1"/>
    <col min="8703" max="8703" width="11.7109375" style="188" customWidth="1"/>
    <col min="8704" max="8704" width="15.7109375" style="188" customWidth="1"/>
    <col min="8705" max="8705" width="10.28515625" style="188" customWidth="1"/>
    <col min="8706" max="8706" width="8.28515625" style="188" customWidth="1"/>
    <col min="8707" max="8707" width="12.28515625" style="188" customWidth="1"/>
    <col min="8708" max="8708" width="8.7109375" style="188" customWidth="1"/>
    <col min="8709" max="8709" width="11.85546875" style="188" customWidth="1"/>
    <col min="8710" max="8710" width="12.5703125" style="188" customWidth="1"/>
    <col min="8711" max="8711" width="9.140625" style="188"/>
    <col min="8712" max="8712" width="11.7109375" style="188" customWidth="1"/>
    <col min="8713" max="8713" width="11.140625" style="188" bestFit="1" customWidth="1"/>
    <col min="8714" max="8714" width="12" style="188" bestFit="1" customWidth="1"/>
    <col min="8715" max="8715" width="32.7109375" style="188" customWidth="1"/>
    <col min="8716" max="8716" width="18.7109375" style="188" customWidth="1"/>
    <col min="8717" max="8717" width="9.140625" style="188"/>
    <col min="8718" max="8718" width="16.140625" style="188" customWidth="1"/>
    <col min="8719" max="8719" width="9.140625" style="188"/>
    <col min="8720" max="8720" width="7.5703125" style="188" customWidth="1"/>
    <col min="8721" max="8722" width="9.140625" style="188"/>
    <col min="8723" max="8723" width="8.28515625" style="188" customWidth="1"/>
    <col min="8724" max="8724" width="8.140625" style="188" customWidth="1"/>
    <col min="8725" max="8955" width="9.140625" style="188"/>
    <col min="8956" max="8956" width="6.140625" style="188" customWidth="1"/>
    <col min="8957" max="8957" width="34.7109375" style="188" customWidth="1"/>
    <col min="8958" max="8958" width="15.140625" style="188" customWidth="1"/>
    <col min="8959" max="8959" width="11.7109375" style="188" customWidth="1"/>
    <col min="8960" max="8960" width="15.7109375" style="188" customWidth="1"/>
    <col min="8961" max="8961" width="10.28515625" style="188" customWidth="1"/>
    <col min="8962" max="8962" width="8.28515625" style="188" customWidth="1"/>
    <col min="8963" max="8963" width="12.28515625" style="188" customWidth="1"/>
    <col min="8964" max="8964" width="8.7109375" style="188" customWidth="1"/>
    <col min="8965" max="8965" width="11.85546875" style="188" customWidth="1"/>
    <col min="8966" max="8966" width="12.5703125" style="188" customWidth="1"/>
    <col min="8967" max="8967" width="9.140625" style="188"/>
    <col min="8968" max="8968" width="11.7109375" style="188" customWidth="1"/>
    <col min="8969" max="8969" width="11.140625" style="188" bestFit="1" customWidth="1"/>
    <col min="8970" max="8970" width="12" style="188" bestFit="1" customWidth="1"/>
    <col min="8971" max="8971" width="32.7109375" style="188" customWidth="1"/>
    <col min="8972" max="8972" width="18.7109375" style="188" customWidth="1"/>
    <col min="8973" max="8973" width="9.140625" style="188"/>
    <col min="8974" max="8974" width="16.140625" style="188" customWidth="1"/>
    <col min="8975" max="8975" width="9.140625" style="188"/>
    <col min="8976" max="8976" width="7.5703125" style="188" customWidth="1"/>
    <col min="8977" max="8978" width="9.140625" style="188"/>
    <col min="8979" max="8979" width="8.28515625" style="188" customWidth="1"/>
    <col min="8980" max="8980" width="8.140625" style="188" customWidth="1"/>
    <col min="8981" max="9211" width="9.140625" style="188"/>
    <col min="9212" max="9212" width="6.140625" style="188" customWidth="1"/>
    <col min="9213" max="9213" width="34.7109375" style="188" customWidth="1"/>
    <col min="9214" max="9214" width="15.140625" style="188" customWidth="1"/>
    <col min="9215" max="9215" width="11.7109375" style="188" customWidth="1"/>
    <col min="9216" max="9216" width="15.7109375" style="188" customWidth="1"/>
    <col min="9217" max="9217" width="10.28515625" style="188" customWidth="1"/>
    <col min="9218" max="9218" width="8.28515625" style="188" customWidth="1"/>
    <col min="9219" max="9219" width="12.28515625" style="188" customWidth="1"/>
    <col min="9220" max="9220" width="8.7109375" style="188" customWidth="1"/>
    <col min="9221" max="9221" width="11.85546875" style="188" customWidth="1"/>
    <col min="9222" max="9222" width="12.5703125" style="188" customWidth="1"/>
    <col min="9223" max="9223" width="9.140625" style="188"/>
    <col min="9224" max="9224" width="11.7109375" style="188" customWidth="1"/>
    <col min="9225" max="9225" width="11.140625" style="188" bestFit="1" customWidth="1"/>
    <col min="9226" max="9226" width="12" style="188" bestFit="1" customWidth="1"/>
    <col min="9227" max="9227" width="32.7109375" style="188" customWidth="1"/>
    <col min="9228" max="9228" width="18.7109375" style="188" customWidth="1"/>
    <col min="9229" max="9229" width="9.140625" style="188"/>
    <col min="9230" max="9230" width="16.140625" style="188" customWidth="1"/>
    <col min="9231" max="9231" width="9.140625" style="188"/>
    <col min="9232" max="9232" width="7.5703125" style="188" customWidth="1"/>
    <col min="9233" max="9234" width="9.140625" style="188"/>
    <col min="9235" max="9235" width="8.28515625" style="188" customWidth="1"/>
    <col min="9236" max="9236" width="8.140625" style="188" customWidth="1"/>
    <col min="9237" max="9467" width="9.140625" style="188"/>
    <col min="9468" max="9468" width="6.140625" style="188" customWidth="1"/>
    <col min="9469" max="9469" width="34.7109375" style="188" customWidth="1"/>
    <col min="9470" max="9470" width="15.140625" style="188" customWidth="1"/>
    <col min="9471" max="9471" width="11.7109375" style="188" customWidth="1"/>
    <col min="9472" max="9472" width="15.7109375" style="188" customWidth="1"/>
    <col min="9473" max="9473" width="10.28515625" style="188" customWidth="1"/>
    <col min="9474" max="9474" width="8.28515625" style="188" customWidth="1"/>
    <col min="9475" max="9475" width="12.28515625" style="188" customWidth="1"/>
    <col min="9476" max="9476" width="8.7109375" style="188" customWidth="1"/>
    <col min="9477" max="9477" width="11.85546875" style="188" customWidth="1"/>
    <col min="9478" max="9478" width="12.5703125" style="188" customWidth="1"/>
    <col min="9479" max="9479" width="9.140625" style="188"/>
    <col min="9480" max="9480" width="11.7109375" style="188" customWidth="1"/>
    <col min="9481" max="9481" width="11.140625" style="188" bestFit="1" customWidth="1"/>
    <col min="9482" max="9482" width="12" style="188" bestFit="1" customWidth="1"/>
    <col min="9483" max="9483" width="32.7109375" style="188" customWidth="1"/>
    <col min="9484" max="9484" width="18.7109375" style="188" customWidth="1"/>
    <col min="9485" max="9485" width="9.140625" style="188"/>
    <col min="9486" max="9486" width="16.140625" style="188" customWidth="1"/>
    <col min="9487" max="9487" width="9.140625" style="188"/>
    <col min="9488" max="9488" width="7.5703125" style="188" customWidth="1"/>
    <col min="9489" max="9490" width="9.140625" style="188"/>
    <col min="9491" max="9491" width="8.28515625" style="188" customWidth="1"/>
    <col min="9492" max="9492" width="8.140625" style="188" customWidth="1"/>
    <col min="9493" max="9723" width="9.140625" style="188"/>
    <col min="9724" max="9724" width="6.140625" style="188" customWidth="1"/>
    <col min="9725" max="9725" width="34.7109375" style="188" customWidth="1"/>
    <col min="9726" max="9726" width="15.140625" style="188" customWidth="1"/>
    <col min="9727" max="9727" width="11.7109375" style="188" customWidth="1"/>
    <col min="9728" max="9728" width="15.7109375" style="188" customWidth="1"/>
    <col min="9729" max="9729" width="10.28515625" style="188" customWidth="1"/>
    <col min="9730" max="9730" width="8.28515625" style="188" customWidth="1"/>
    <col min="9731" max="9731" width="12.28515625" style="188" customWidth="1"/>
    <col min="9732" max="9732" width="8.7109375" style="188" customWidth="1"/>
    <col min="9733" max="9733" width="11.85546875" style="188" customWidth="1"/>
    <col min="9734" max="9734" width="12.5703125" style="188" customWidth="1"/>
    <col min="9735" max="9735" width="9.140625" style="188"/>
    <col min="9736" max="9736" width="11.7109375" style="188" customWidth="1"/>
    <col min="9737" max="9737" width="11.140625" style="188" bestFit="1" customWidth="1"/>
    <col min="9738" max="9738" width="12" style="188" bestFit="1" customWidth="1"/>
    <col min="9739" max="9739" width="32.7109375" style="188" customWidth="1"/>
    <col min="9740" max="9740" width="18.7109375" style="188" customWidth="1"/>
    <col min="9741" max="9741" width="9.140625" style="188"/>
    <col min="9742" max="9742" width="16.140625" style="188" customWidth="1"/>
    <col min="9743" max="9743" width="9.140625" style="188"/>
    <col min="9744" max="9744" width="7.5703125" style="188" customWidth="1"/>
    <col min="9745" max="9746" width="9.140625" style="188"/>
    <col min="9747" max="9747" width="8.28515625" style="188" customWidth="1"/>
    <col min="9748" max="9748" width="8.140625" style="188" customWidth="1"/>
    <col min="9749" max="9979" width="9.140625" style="188"/>
    <col min="9980" max="9980" width="6.140625" style="188" customWidth="1"/>
    <col min="9981" max="9981" width="34.7109375" style="188" customWidth="1"/>
    <col min="9982" max="9982" width="15.140625" style="188" customWidth="1"/>
    <col min="9983" max="9983" width="11.7109375" style="188" customWidth="1"/>
    <col min="9984" max="9984" width="15.7109375" style="188" customWidth="1"/>
    <col min="9985" max="9985" width="10.28515625" style="188" customWidth="1"/>
    <col min="9986" max="9986" width="8.28515625" style="188" customWidth="1"/>
    <col min="9987" max="9987" width="12.28515625" style="188" customWidth="1"/>
    <col min="9988" max="9988" width="8.7109375" style="188" customWidth="1"/>
    <col min="9989" max="9989" width="11.85546875" style="188" customWidth="1"/>
    <col min="9990" max="9990" width="12.5703125" style="188" customWidth="1"/>
    <col min="9991" max="9991" width="9.140625" style="188"/>
    <col min="9992" max="9992" width="11.7109375" style="188" customWidth="1"/>
    <col min="9993" max="9993" width="11.140625" style="188" bestFit="1" customWidth="1"/>
    <col min="9994" max="9994" width="12" style="188" bestFit="1" customWidth="1"/>
    <col min="9995" max="9995" width="32.7109375" style="188" customWidth="1"/>
    <col min="9996" max="9996" width="18.7109375" style="188" customWidth="1"/>
    <col min="9997" max="9997" width="9.140625" style="188"/>
    <col min="9998" max="9998" width="16.140625" style="188" customWidth="1"/>
    <col min="9999" max="9999" width="9.140625" style="188"/>
    <col min="10000" max="10000" width="7.5703125" style="188" customWidth="1"/>
    <col min="10001" max="10002" width="9.140625" style="188"/>
    <col min="10003" max="10003" width="8.28515625" style="188" customWidth="1"/>
    <col min="10004" max="10004" width="8.140625" style="188" customWidth="1"/>
    <col min="10005" max="10235" width="9.140625" style="188"/>
    <col min="10236" max="10236" width="6.140625" style="188" customWidth="1"/>
    <col min="10237" max="10237" width="34.7109375" style="188" customWidth="1"/>
    <col min="10238" max="10238" width="15.140625" style="188" customWidth="1"/>
    <col min="10239" max="10239" width="11.7109375" style="188" customWidth="1"/>
    <col min="10240" max="10240" width="15.7109375" style="188" customWidth="1"/>
    <col min="10241" max="10241" width="10.28515625" style="188" customWidth="1"/>
    <col min="10242" max="10242" width="8.28515625" style="188" customWidth="1"/>
    <col min="10243" max="10243" width="12.28515625" style="188" customWidth="1"/>
    <col min="10244" max="10244" width="8.7109375" style="188" customWidth="1"/>
    <col min="10245" max="10245" width="11.85546875" style="188" customWidth="1"/>
    <col min="10246" max="10246" width="12.5703125" style="188" customWidth="1"/>
    <col min="10247" max="10247" width="9.140625" style="188"/>
    <col min="10248" max="10248" width="11.7109375" style="188" customWidth="1"/>
    <col min="10249" max="10249" width="11.140625" style="188" bestFit="1" customWidth="1"/>
    <col min="10250" max="10250" width="12" style="188" bestFit="1" customWidth="1"/>
    <col min="10251" max="10251" width="32.7109375" style="188" customWidth="1"/>
    <col min="10252" max="10252" width="18.7109375" style="188" customWidth="1"/>
    <col min="10253" max="10253" width="9.140625" style="188"/>
    <col min="10254" max="10254" width="16.140625" style="188" customWidth="1"/>
    <col min="10255" max="10255" width="9.140625" style="188"/>
    <col min="10256" max="10256" width="7.5703125" style="188" customWidth="1"/>
    <col min="10257" max="10258" width="9.140625" style="188"/>
    <col min="10259" max="10259" width="8.28515625" style="188" customWidth="1"/>
    <col min="10260" max="10260" width="8.140625" style="188" customWidth="1"/>
    <col min="10261" max="10491" width="9.140625" style="188"/>
    <col min="10492" max="10492" width="6.140625" style="188" customWidth="1"/>
    <col min="10493" max="10493" width="34.7109375" style="188" customWidth="1"/>
    <col min="10494" max="10494" width="15.140625" style="188" customWidth="1"/>
    <col min="10495" max="10495" width="11.7109375" style="188" customWidth="1"/>
    <col min="10496" max="10496" width="15.7109375" style="188" customWidth="1"/>
    <col min="10497" max="10497" width="10.28515625" style="188" customWidth="1"/>
    <col min="10498" max="10498" width="8.28515625" style="188" customWidth="1"/>
    <col min="10499" max="10499" width="12.28515625" style="188" customWidth="1"/>
    <col min="10500" max="10500" width="8.7109375" style="188" customWidth="1"/>
    <col min="10501" max="10501" width="11.85546875" style="188" customWidth="1"/>
    <col min="10502" max="10502" width="12.5703125" style="188" customWidth="1"/>
    <col min="10503" max="10503" width="9.140625" style="188"/>
    <col min="10504" max="10504" width="11.7109375" style="188" customWidth="1"/>
    <col min="10505" max="10505" width="11.140625" style="188" bestFit="1" customWidth="1"/>
    <col min="10506" max="10506" width="12" style="188" bestFit="1" customWidth="1"/>
    <col min="10507" max="10507" width="32.7109375" style="188" customWidth="1"/>
    <col min="10508" max="10508" width="18.7109375" style="188" customWidth="1"/>
    <col min="10509" max="10509" width="9.140625" style="188"/>
    <col min="10510" max="10510" width="16.140625" style="188" customWidth="1"/>
    <col min="10511" max="10511" width="9.140625" style="188"/>
    <col min="10512" max="10512" width="7.5703125" style="188" customWidth="1"/>
    <col min="10513" max="10514" width="9.140625" style="188"/>
    <col min="10515" max="10515" width="8.28515625" style="188" customWidth="1"/>
    <col min="10516" max="10516" width="8.140625" style="188" customWidth="1"/>
    <col min="10517" max="10747" width="9.140625" style="188"/>
    <col min="10748" max="10748" width="6.140625" style="188" customWidth="1"/>
    <col min="10749" max="10749" width="34.7109375" style="188" customWidth="1"/>
    <col min="10750" max="10750" width="15.140625" style="188" customWidth="1"/>
    <col min="10751" max="10751" width="11.7109375" style="188" customWidth="1"/>
    <col min="10752" max="10752" width="15.7109375" style="188" customWidth="1"/>
    <col min="10753" max="10753" width="10.28515625" style="188" customWidth="1"/>
    <col min="10754" max="10754" width="8.28515625" style="188" customWidth="1"/>
    <col min="10755" max="10755" width="12.28515625" style="188" customWidth="1"/>
    <col min="10756" max="10756" width="8.7109375" style="188" customWidth="1"/>
    <col min="10757" max="10757" width="11.85546875" style="188" customWidth="1"/>
    <col min="10758" max="10758" width="12.5703125" style="188" customWidth="1"/>
    <col min="10759" max="10759" width="9.140625" style="188"/>
    <col min="10760" max="10760" width="11.7109375" style="188" customWidth="1"/>
    <col min="10761" max="10761" width="11.140625" style="188" bestFit="1" customWidth="1"/>
    <col min="10762" max="10762" width="12" style="188" bestFit="1" customWidth="1"/>
    <col min="10763" max="10763" width="32.7109375" style="188" customWidth="1"/>
    <col min="10764" max="10764" width="18.7109375" style="188" customWidth="1"/>
    <col min="10765" max="10765" width="9.140625" style="188"/>
    <col min="10766" max="10766" width="16.140625" style="188" customWidth="1"/>
    <col min="10767" max="10767" width="9.140625" style="188"/>
    <col min="10768" max="10768" width="7.5703125" style="188" customWidth="1"/>
    <col min="10769" max="10770" width="9.140625" style="188"/>
    <col min="10771" max="10771" width="8.28515625" style="188" customWidth="1"/>
    <col min="10772" max="10772" width="8.140625" style="188" customWidth="1"/>
    <col min="10773" max="11003" width="9.140625" style="188"/>
    <col min="11004" max="11004" width="6.140625" style="188" customWidth="1"/>
    <col min="11005" max="11005" width="34.7109375" style="188" customWidth="1"/>
    <col min="11006" max="11006" width="15.140625" style="188" customWidth="1"/>
    <col min="11007" max="11007" width="11.7109375" style="188" customWidth="1"/>
    <col min="11008" max="11008" width="15.7109375" style="188" customWidth="1"/>
    <col min="11009" max="11009" width="10.28515625" style="188" customWidth="1"/>
    <col min="11010" max="11010" width="8.28515625" style="188" customWidth="1"/>
    <col min="11011" max="11011" width="12.28515625" style="188" customWidth="1"/>
    <col min="11012" max="11012" width="8.7109375" style="188" customWidth="1"/>
    <col min="11013" max="11013" width="11.85546875" style="188" customWidth="1"/>
    <col min="11014" max="11014" width="12.5703125" style="188" customWidth="1"/>
    <col min="11015" max="11015" width="9.140625" style="188"/>
    <col min="11016" max="11016" width="11.7109375" style="188" customWidth="1"/>
    <col min="11017" max="11017" width="11.140625" style="188" bestFit="1" customWidth="1"/>
    <col min="11018" max="11018" width="12" style="188" bestFit="1" customWidth="1"/>
    <col min="11019" max="11019" width="32.7109375" style="188" customWidth="1"/>
    <col min="11020" max="11020" width="18.7109375" style="188" customWidth="1"/>
    <col min="11021" max="11021" width="9.140625" style="188"/>
    <col min="11022" max="11022" width="16.140625" style="188" customWidth="1"/>
    <col min="11023" max="11023" width="9.140625" style="188"/>
    <col min="11024" max="11024" width="7.5703125" style="188" customWidth="1"/>
    <col min="11025" max="11026" width="9.140625" style="188"/>
    <col min="11027" max="11027" width="8.28515625" style="188" customWidth="1"/>
    <col min="11028" max="11028" width="8.140625" style="188" customWidth="1"/>
    <col min="11029" max="11259" width="9.140625" style="188"/>
    <col min="11260" max="11260" width="6.140625" style="188" customWidth="1"/>
    <col min="11261" max="11261" width="34.7109375" style="188" customWidth="1"/>
    <col min="11262" max="11262" width="15.140625" style="188" customWidth="1"/>
    <col min="11263" max="11263" width="11.7109375" style="188" customWidth="1"/>
    <col min="11264" max="11264" width="15.7109375" style="188" customWidth="1"/>
    <col min="11265" max="11265" width="10.28515625" style="188" customWidth="1"/>
    <col min="11266" max="11266" width="8.28515625" style="188" customWidth="1"/>
    <col min="11267" max="11267" width="12.28515625" style="188" customWidth="1"/>
    <col min="11268" max="11268" width="8.7109375" style="188" customWidth="1"/>
    <col min="11269" max="11269" width="11.85546875" style="188" customWidth="1"/>
    <col min="11270" max="11270" width="12.5703125" style="188" customWidth="1"/>
    <col min="11271" max="11271" width="9.140625" style="188"/>
    <col min="11272" max="11272" width="11.7109375" style="188" customWidth="1"/>
    <col min="11273" max="11273" width="11.140625" style="188" bestFit="1" customWidth="1"/>
    <col min="11274" max="11274" width="12" style="188" bestFit="1" customWidth="1"/>
    <col min="11275" max="11275" width="32.7109375" style="188" customWidth="1"/>
    <col min="11276" max="11276" width="18.7109375" style="188" customWidth="1"/>
    <col min="11277" max="11277" width="9.140625" style="188"/>
    <col min="11278" max="11278" width="16.140625" style="188" customWidth="1"/>
    <col min="11279" max="11279" width="9.140625" style="188"/>
    <col min="11280" max="11280" width="7.5703125" style="188" customWidth="1"/>
    <col min="11281" max="11282" width="9.140625" style="188"/>
    <col min="11283" max="11283" width="8.28515625" style="188" customWidth="1"/>
    <col min="11284" max="11284" width="8.140625" style="188" customWidth="1"/>
    <col min="11285" max="11515" width="9.140625" style="188"/>
    <col min="11516" max="11516" width="6.140625" style="188" customWidth="1"/>
    <col min="11517" max="11517" width="34.7109375" style="188" customWidth="1"/>
    <col min="11518" max="11518" width="15.140625" style="188" customWidth="1"/>
    <col min="11519" max="11519" width="11.7109375" style="188" customWidth="1"/>
    <col min="11520" max="11520" width="15.7109375" style="188" customWidth="1"/>
    <col min="11521" max="11521" width="10.28515625" style="188" customWidth="1"/>
    <col min="11522" max="11522" width="8.28515625" style="188" customWidth="1"/>
    <col min="11523" max="11523" width="12.28515625" style="188" customWidth="1"/>
    <col min="11524" max="11524" width="8.7109375" style="188" customWidth="1"/>
    <col min="11525" max="11525" width="11.85546875" style="188" customWidth="1"/>
    <col min="11526" max="11526" width="12.5703125" style="188" customWidth="1"/>
    <col min="11527" max="11527" width="9.140625" style="188"/>
    <col min="11528" max="11528" width="11.7109375" style="188" customWidth="1"/>
    <col min="11529" max="11529" width="11.140625" style="188" bestFit="1" customWidth="1"/>
    <col min="11530" max="11530" width="12" style="188" bestFit="1" customWidth="1"/>
    <col min="11531" max="11531" width="32.7109375" style="188" customWidth="1"/>
    <col min="11532" max="11532" width="18.7109375" style="188" customWidth="1"/>
    <col min="11533" max="11533" width="9.140625" style="188"/>
    <col min="11534" max="11534" width="16.140625" style="188" customWidth="1"/>
    <col min="11535" max="11535" width="9.140625" style="188"/>
    <col min="11536" max="11536" width="7.5703125" style="188" customWidth="1"/>
    <col min="11537" max="11538" width="9.140625" style="188"/>
    <col min="11539" max="11539" width="8.28515625" style="188" customWidth="1"/>
    <col min="11540" max="11540" width="8.140625" style="188" customWidth="1"/>
    <col min="11541" max="11771" width="9.140625" style="188"/>
    <col min="11772" max="11772" width="6.140625" style="188" customWidth="1"/>
    <col min="11773" max="11773" width="34.7109375" style="188" customWidth="1"/>
    <col min="11774" max="11774" width="15.140625" style="188" customWidth="1"/>
    <col min="11775" max="11775" width="11.7109375" style="188" customWidth="1"/>
    <col min="11776" max="11776" width="15.7109375" style="188" customWidth="1"/>
    <col min="11777" max="11777" width="10.28515625" style="188" customWidth="1"/>
    <col min="11778" max="11778" width="8.28515625" style="188" customWidth="1"/>
    <col min="11779" max="11779" width="12.28515625" style="188" customWidth="1"/>
    <col min="11780" max="11780" width="8.7109375" style="188" customWidth="1"/>
    <col min="11781" max="11781" width="11.85546875" style="188" customWidth="1"/>
    <col min="11782" max="11782" width="12.5703125" style="188" customWidth="1"/>
    <col min="11783" max="11783" width="9.140625" style="188"/>
    <col min="11784" max="11784" width="11.7109375" style="188" customWidth="1"/>
    <col min="11785" max="11785" width="11.140625" style="188" bestFit="1" customWidth="1"/>
    <col min="11786" max="11786" width="12" style="188" bestFit="1" customWidth="1"/>
    <col min="11787" max="11787" width="32.7109375" style="188" customWidth="1"/>
    <col min="11788" max="11788" width="18.7109375" style="188" customWidth="1"/>
    <col min="11789" max="11789" width="9.140625" style="188"/>
    <col min="11790" max="11790" width="16.140625" style="188" customWidth="1"/>
    <col min="11791" max="11791" width="9.140625" style="188"/>
    <col min="11792" max="11792" width="7.5703125" style="188" customWidth="1"/>
    <col min="11793" max="11794" width="9.140625" style="188"/>
    <col min="11795" max="11795" width="8.28515625" style="188" customWidth="1"/>
    <col min="11796" max="11796" width="8.140625" style="188" customWidth="1"/>
    <col min="11797" max="12027" width="9.140625" style="188"/>
    <col min="12028" max="12028" width="6.140625" style="188" customWidth="1"/>
    <col min="12029" max="12029" width="34.7109375" style="188" customWidth="1"/>
    <col min="12030" max="12030" width="15.140625" style="188" customWidth="1"/>
    <col min="12031" max="12031" width="11.7109375" style="188" customWidth="1"/>
    <col min="12032" max="12032" width="15.7109375" style="188" customWidth="1"/>
    <col min="12033" max="12033" width="10.28515625" style="188" customWidth="1"/>
    <col min="12034" max="12034" width="8.28515625" style="188" customWidth="1"/>
    <col min="12035" max="12035" width="12.28515625" style="188" customWidth="1"/>
    <col min="12036" max="12036" width="8.7109375" style="188" customWidth="1"/>
    <col min="12037" max="12037" width="11.85546875" style="188" customWidth="1"/>
    <col min="12038" max="12038" width="12.5703125" style="188" customWidth="1"/>
    <col min="12039" max="12039" width="9.140625" style="188"/>
    <col min="12040" max="12040" width="11.7109375" style="188" customWidth="1"/>
    <col min="12041" max="12041" width="11.140625" style="188" bestFit="1" customWidth="1"/>
    <col min="12042" max="12042" width="12" style="188" bestFit="1" customWidth="1"/>
    <col min="12043" max="12043" width="32.7109375" style="188" customWidth="1"/>
    <col min="12044" max="12044" width="18.7109375" style="188" customWidth="1"/>
    <col min="12045" max="12045" width="9.140625" style="188"/>
    <col min="12046" max="12046" width="16.140625" style="188" customWidth="1"/>
    <col min="12047" max="12047" width="9.140625" style="188"/>
    <col min="12048" max="12048" width="7.5703125" style="188" customWidth="1"/>
    <col min="12049" max="12050" width="9.140625" style="188"/>
    <col min="12051" max="12051" width="8.28515625" style="188" customWidth="1"/>
    <col min="12052" max="12052" width="8.140625" style="188" customWidth="1"/>
    <col min="12053" max="12283" width="9.140625" style="188"/>
    <col min="12284" max="12284" width="6.140625" style="188" customWidth="1"/>
    <col min="12285" max="12285" width="34.7109375" style="188" customWidth="1"/>
    <col min="12286" max="12286" width="15.140625" style="188" customWidth="1"/>
    <col min="12287" max="12287" width="11.7109375" style="188" customWidth="1"/>
    <col min="12288" max="12288" width="15.7109375" style="188" customWidth="1"/>
    <col min="12289" max="12289" width="10.28515625" style="188" customWidth="1"/>
    <col min="12290" max="12290" width="8.28515625" style="188" customWidth="1"/>
    <col min="12291" max="12291" width="12.28515625" style="188" customWidth="1"/>
    <col min="12292" max="12292" width="8.7109375" style="188" customWidth="1"/>
    <col min="12293" max="12293" width="11.85546875" style="188" customWidth="1"/>
    <col min="12294" max="12294" width="12.5703125" style="188" customWidth="1"/>
    <col min="12295" max="12295" width="9.140625" style="188"/>
    <col min="12296" max="12296" width="11.7109375" style="188" customWidth="1"/>
    <col min="12297" max="12297" width="11.140625" style="188" bestFit="1" customWidth="1"/>
    <col min="12298" max="12298" width="12" style="188" bestFit="1" customWidth="1"/>
    <col min="12299" max="12299" width="32.7109375" style="188" customWidth="1"/>
    <col min="12300" max="12300" width="18.7109375" style="188" customWidth="1"/>
    <col min="12301" max="12301" width="9.140625" style="188"/>
    <col min="12302" max="12302" width="16.140625" style="188" customWidth="1"/>
    <col min="12303" max="12303" width="9.140625" style="188"/>
    <col min="12304" max="12304" width="7.5703125" style="188" customWidth="1"/>
    <col min="12305" max="12306" width="9.140625" style="188"/>
    <col min="12307" max="12307" width="8.28515625" style="188" customWidth="1"/>
    <col min="12308" max="12308" width="8.140625" style="188" customWidth="1"/>
    <col min="12309" max="12539" width="9.140625" style="188"/>
    <col min="12540" max="12540" width="6.140625" style="188" customWidth="1"/>
    <col min="12541" max="12541" width="34.7109375" style="188" customWidth="1"/>
    <col min="12542" max="12542" width="15.140625" style="188" customWidth="1"/>
    <col min="12543" max="12543" width="11.7109375" style="188" customWidth="1"/>
    <col min="12544" max="12544" width="15.7109375" style="188" customWidth="1"/>
    <col min="12545" max="12545" width="10.28515625" style="188" customWidth="1"/>
    <col min="12546" max="12546" width="8.28515625" style="188" customWidth="1"/>
    <col min="12547" max="12547" width="12.28515625" style="188" customWidth="1"/>
    <col min="12548" max="12548" width="8.7109375" style="188" customWidth="1"/>
    <col min="12549" max="12549" width="11.85546875" style="188" customWidth="1"/>
    <col min="12550" max="12550" width="12.5703125" style="188" customWidth="1"/>
    <col min="12551" max="12551" width="9.140625" style="188"/>
    <col min="12552" max="12552" width="11.7109375" style="188" customWidth="1"/>
    <col min="12553" max="12553" width="11.140625" style="188" bestFit="1" customWidth="1"/>
    <col min="12554" max="12554" width="12" style="188" bestFit="1" customWidth="1"/>
    <col min="12555" max="12555" width="32.7109375" style="188" customWidth="1"/>
    <col min="12556" max="12556" width="18.7109375" style="188" customWidth="1"/>
    <col min="12557" max="12557" width="9.140625" style="188"/>
    <col min="12558" max="12558" width="16.140625" style="188" customWidth="1"/>
    <col min="12559" max="12559" width="9.140625" style="188"/>
    <col min="12560" max="12560" width="7.5703125" style="188" customWidth="1"/>
    <col min="12561" max="12562" width="9.140625" style="188"/>
    <col min="12563" max="12563" width="8.28515625" style="188" customWidth="1"/>
    <col min="12564" max="12564" width="8.140625" style="188" customWidth="1"/>
    <col min="12565" max="12795" width="9.140625" style="188"/>
    <col min="12796" max="12796" width="6.140625" style="188" customWidth="1"/>
    <col min="12797" max="12797" width="34.7109375" style="188" customWidth="1"/>
    <col min="12798" max="12798" width="15.140625" style="188" customWidth="1"/>
    <col min="12799" max="12799" width="11.7109375" style="188" customWidth="1"/>
    <col min="12800" max="12800" width="15.7109375" style="188" customWidth="1"/>
    <col min="12801" max="12801" width="10.28515625" style="188" customWidth="1"/>
    <col min="12802" max="12802" width="8.28515625" style="188" customWidth="1"/>
    <col min="12803" max="12803" width="12.28515625" style="188" customWidth="1"/>
    <col min="12804" max="12804" width="8.7109375" style="188" customWidth="1"/>
    <col min="12805" max="12805" width="11.85546875" style="188" customWidth="1"/>
    <col min="12806" max="12806" width="12.5703125" style="188" customWidth="1"/>
    <col min="12807" max="12807" width="9.140625" style="188"/>
    <col min="12808" max="12808" width="11.7109375" style="188" customWidth="1"/>
    <col min="12809" max="12809" width="11.140625" style="188" bestFit="1" customWidth="1"/>
    <col min="12810" max="12810" width="12" style="188" bestFit="1" customWidth="1"/>
    <col min="12811" max="12811" width="32.7109375" style="188" customWidth="1"/>
    <col min="12812" max="12812" width="18.7109375" style="188" customWidth="1"/>
    <col min="12813" max="12813" width="9.140625" style="188"/>
    <col min="12814" max="12814" width="16.140625" style="188" customWidth="1"/>
    <col min="12815" max="12815" width="9.140625" style="188"/>
    <col min="12816" max="12816" width="7.5703125" style="188" customWidth="1"/>
    <col min="12817" max="12818" width="9.140625" style="188"/>
    <col min="12819" max="12819" width="8.28515625" style="188" customWidth="1"/>
    <col min="12820" max="12820" width="8.140625" style="188" customWidth="1"/>
    <col min="12821" max="13051" width="9.140625" style="188"/>
    <col min="13052" max="13052" width="6.140625" style="188" customWidth="1"/>
    <col min="13053" max="13053" width="34.7109375" style="188" customWidth="1"/>
    <col min="13054" max="13054" width="15.140625" style="188" customWidth="1"/>
    <col min="13055" max="13055" width="11.7109375" style="188" customWidth="1"/>
    <col min="13056" max="13056" width="15.7109375" style="188" customWidth="1"/>
    <col min="13057" max="13057" width="10.28515625" style="188" customWidth="1"/>
    <col min="13058" max="13058" width="8.28515625" style="188" customWidth="1"/>
    <col min="13059" max="13059" width="12.28515625" style="188" customWidth="1"/>
    <col min="13060" max="13060" width="8.7109375" style="188" customWidth="1"/>
    <col min="13061" max="13061" width="11.85546875" style="188" customWidth="1"/>
    <col min="13062" max="13062" width="12.5703125" style="188" customWidth="1"/>
    <col min="13063" max="13063" width="9.140625" style="188"/>
    <col min="13064" max="13064" width="11.7109375" style="188" customWidth="1"/>
    <col min="13065" max="13065" width="11.140625" style="188" bestFit="1" customWidth="1"/>
    <col min="13066" max="13066" width="12" style="188" bestFit="1" customWidth="1"/>
    <col min="13067" max="13067" width="32.7109375" style="188" customWidth="1"/>
    <col min="13068" max="13068" width="18.7109375" style="188" customWidth="1"/>
    <col min="13069" max="13069" width="9.140625" style="188"/>
    <col min="13070" max="13070" width="16.140625" style="188" customWidth="1"/>
    <col min="13071" max="13071" width="9.140625" style="188"/>
    <col min="13072" max="13072" width="7.5703125" style="188" customWidth="1"/>
    <col min="13073" max="13074" width="9.140625" style="188"/>
    <col min="13075" max="13075" width="8.28515625" style="188" customWidth="1"/>
    <col min="13076" max="13076" width="8.140625" style="188" customWidth="1"/>
    <col min="13077" max="13307" width="9.140625" style="188"/>
    <col min="13308" max="13308" width="6.140625" style="188" customWidth="1"/>
    <col min="13309" max="13309" width="34.7109375" style="188" customWidth="1"/>
    <col min="13310" max="13310" width="15.140625" style="188" customWidth="1"/>
    <col min="13311" max="13311" width="11.7109375" style="188" customWidth="1"/>
    <col min="13312" max="13312" width="15.7109375" style="188" customWidth="1"/>
    <col min="13313" max="13313" width="10.28515625" style="188" customWidth="1"/>
    <col min="13314" max="13314" width="8.28515625" style="188" customWidth="1"/>
    <col min="13315" max="13315" width="12.28515625" style="188" customWidth="1"/>
    <col min="13316" max="13316" width="8.7109375" style="188" customWidth="1"/>
    <col min="13317" max="13317" width="11.85546875" style="188" customWidth="1"/>
    <col min="13318" max="13318" width="12.5703125" style="188" customWidth="1"/>
    <col min="13319" max="13319" width="9.140625" style="188"/>
    <col min="13320" max="13320" width="11.7109375" style="188" customWidth="1"/>
    <col min="13321" max="13321" width="11.140625" style="188" bestFit="1" customWidth="1"/>
    <col min="13322" max="13322" width="12" style="188" bestFit="1" customWidth="1"/>
    <col min="13323" max="13323" width="32.7109375" style="188" customWidth="1"/>
    <col min="13324" max="13324" width="18.7109375" style="188" customWidth="1"/>
    <col min="13325" max="13325" width="9.140625" style="188"/>
    <col min="13326" max="13326" width="16.140625" style="188" customWidth="1"/>
    <col min="13327" max="13327" width="9.140625" style="188"/>
    <col min="13328" max="13328" width="7.5703125" style="188" customWidth="1"/>
    <col min="13329" max="13330" width="9.140625" style="188"/>
    <col min="13331" max="13331" width="8.28515625" style="188" customWidth="1"/>
    <col min="13332" max="13332" width="8.140625" style="188" customWidth="1"/>
    <col min="13333" max="13563" width="9.140625" style="188"/>
    <col min="13564" max="13564" width="6.140625" style="188" customWidth="1"/>
    <col min="13565" max="13565" width="34.7109375" style="188" customWidth="1"/>
    <col min="13566" max="13566" width="15.140625" style="188" customWidth="1"/>
    <col min="13567" max="13567" width="11.7109375" style="188" customWidth="1"/>
    <col min="13568" max="13568" width="15.7109375" style="188" customWidth="1"/>
    <col min="13569" max="13569" width="10.28515625" style="188" customWidth="1"/>
    <col min="13570" max="13570" width="8.28515625" style="188" customWidth="1"/>
    <col min="13571" max="13571" width="12.28515625" style="188" customWidth="1"/>
    <col min="13572" max="13572" width="8.7109375" style="188" customWidth="1"/>
    <col min="13573" max="13573" width="11.85546875" style="188" customWidth="1"/>
    <col min="13574" max="13574" width="12.5703125" style="188" customWidth="1"/>
    <col min="13575" max="13575" width="9.140625" style="188"/>
    <col min="13576" max="13576" width="11.7109375" style="188" customWidth="1"/>
    <col min="13577" max="13577" width="11.140625" style="188" bestFit="1" customWidth="1"/>
    <col min="13578" max="13578" width="12" style="188" bestFit="1" customWidth="1"/>
    <col min="13579" max="13579" width="32.7109375" style="188" customWidth="1"/>
    <col min="13580" max="13580" width="18.7109375" style="188" customWidth="1"/>
    <col min="13581" max="13581" width="9.140625" style="188"/>
    <col min="13582" max="13582" width="16.140625" style="188" customWidth="1"/>
    <col min="13583" max="13583" width="9.140625" style="188"/>
    <col min="13584" max="13584" width="7.5703125" style="188" customWidth="1"/>
    <col min="13585" max="13586" width="9.140625" style="188"/>
    <col min="13587" max="13587" width="8.28515625" style="188" customWidth="1"/>
    <col min="13588" max="13588" width="8.140625" style="188" customWidth="1"/>
    <col min="13589" max="13819" width="9.140625" style="188"/>
    <col min="13820" max="13820" width="6.140625" style="188" customWidth="1"/>
    <col min="13821" max="13821" width="34.7109375" style="188" customWidth="1"/>
    <col min="13822" max="13822" width="15.140625" style="188" customWidth="1"/>
    <col min="13823" max="13823" width="11.7109375" style="188" customWidth="1"/>
    <col min="13824" max="13824" width="15.7109375" style="188" customWidth="1"/>
    <col min="13825" max="13825" width="10.28515625" style="188" customWidth="1"/>
    <col min="13826" max="13826" width="8.28515625" style="188" customWidth="1"/>
    <col min="13827" max="13827" width="12.28515625" style="188" customWidth="1"/>
    <col min="13828" max="13828" width="8.7109375" style="188" customWidth="1"/>
    <col min="13829" max="13829" width="11.85546875" style="188" customWidth="1"/>
    <col min="13830" max="13830" width="12.5703125" style="188" customWidth="1"/>
    <col min="13831" max="13831" width="9.140625" style="188"/>
    <col min="13832" max="13832" width="11.7109375" style="188" customWidth="1"/>
    <col min="13833" max="13833" width="11.140625" style="188" bestFit="1" customWidth="1"/>
    <col min="13834" max="13834" width="12" style="188" bestFit="1" customWidth="1"/>
    <col min="13835" max="13835" width="32.7109375" style="188" customWidth="1"/>
    <col min="13836" max="13836" width="18.7109375" style="188" customWidth="1"/>
    <col min="13837" max="13837" width="9.140625" style="188"/>
    <col min="13838" max="13838" width="16.140625" style="188" customWidth="1"/>
    <col min="13839" max="13839" width="9.140625" style="188"/>
    <col min="13840" max="13840" width="7.5703125" style="188" customWidth="1"/>
    <col min="13841" max="13842" width="9.140625" style="188"/>
    <col min="13843" max="13843" width="8.28515625" style="188" customWidth="1"/>
    <col min="13844" max="13844" width="8.140625" style="188" customWidth="1"/>
    <col min="13845" max="14075" width="9.140625" style="188"/>
    <col min="14076" max="14076" width="6.140625" style="188" customWidth="1"/>
    <col min="14077" max="14077" width="34.7109375" style="188" customWidth="1"/>
    <col min="14078" max="14078" width="15.140625" style="188" customWidth="1"/>
    <col min="14079" max="14079" width="11.7109375" style="188" customWidth="1"/>
    <col min="14080" max="14080" width="15.7109375" style="188" customWidth="1"/>
    <col min="14081" max="14081" width="10.28515625" style="188" customWidth="1"/>
    <col min="14082" max="14082" width="8.28515625" style="188" customWidth="1"/>
    <col min="14083" max="14083" width="12.28515625" style="188" customWidth="1"/>
    <col min="14084" max="14084" width="8.7109375" style="188" customWidth="1"/>
    <col min="14085" max="14085" width="11.85546875" style="188" customWidth="1"/>
    <col min="14086" max="14086" width="12.5703125" style="188" customWidth="1"/>
    <col min="14087" max="14087" width="9.140625" style="188"/>
    <col min="14088" max="14088" width="11.7109375" style="188" customWidth="1"/>
    <col min="14089" max="14089" width="11.140625" style="188" bestFit="1" customWidth="1"/>
    <col min="14090" max="14090" width="12" style="188" bestFit="1" customWidth="1"/>
    <col min="14091" max="14091" width="32.7109375" style="188" customWidth="1"/>
    <col min="14092" max="14092" width="18.7109375" style="188" customWidth="1"/>
    <col min="14093" max="14093" width="9.140625" style="188"/>
    <col min="14094" max="14094" width="16.140625" style="188" customWidth="1"/>
    <col min="14095" max="14095" width="9.140625" style="188"/>
    <col min="14096" max="14096" width="7.5703125" style="188" customWidth="1"/>
    <col min="14097" max="14098" width="9.140625" style="188"/>
    <col min="14099" max="14099" width="8.28515625" style="188" customWidth="1"/>
    <col min="14100" max="14100" width="8.140625" style="188" customWidth="1"/>
    <col min="14101" max="14331" width="9.140625" style="188"/>
    <col min="14332" max="14332" width="6.140625" style="188" customWidth="1"/>
    <col min="14333" max="14333" width="34.7109375" style="188" customWidth="1"/>
    <col min="14334" max="14334" width="15.140625" style="188" customWidth="1"/>
    <col min="14335" max="14335" width="11.7109375" style="188" customWidth="1"/>
    <col min="14336" max="14336" width="15.7109375" style="188" customWidth="1"/>
    <col min="14337" max="14337" width="10.28515625" style="188" customWidth="1"/>
    <col min="14338" max="14338" width="8.28515625" style="188" customWidth="1"/>
    <col min="14339" max="14339" width="12.28515625" style="188" customWidth="1"/>
    <col min="14340" max="14340" width="8.7109375" style="188" customWidth="1"/>
    <col min="14341" max="14341" width="11.85546875" style="188" customWidth="1"/>
    <col min="14342" max="14342" width="12.5703125" style="188" customWidth="1"/>
    <col min="14343" max="14343" width="9.140625" style="188"/>
    <col min="14344" max="14344" width="11.7109375" style="188" customWidth="1"/>
    <col min="14345" max="14345" width="11.140625" style="188" bestFit="1" customWidth="1"/>
    <col min="14346" max="14346" width="12" style="188" bestFit="1" customWidth="1"/>
    <col min="14347" max="14347" width="32.7109375" style="188" customWidth="1"/>
    <col min="14348" max="14348" width="18.7109375" style="188" customWidth="1"/>
    <col min="14349" max="14349" width="9.140625" style="188"/>
    <col min="14350" max="14350" width="16.140625" style="188" customWidth="1"/>
    <col min="14351" max="14351" width="9.140625" style="188"/>
    <col min="14352" max="14352" width="7.5703125" style="188" customWidth="1"/>
    <col min="14353" max="14354" width="9.140625" style="188"/>
    <col min="14355" max="14355" width="8.28515625" style="188" customWidth="1"/>
    <col min="14356" max="14356" width="8.140625" style="188" customWidth="1"/>
    <col min="14357" max="14587" width="9.140625" style="188"/>
    <col min="14588" max="14588" width="6.140625" style="188" customWidth="1"/>
    <col min="14589" max="14589" width="34.7109375" style="188" customWidth="1"/>
    <col min="14590" max="14590" width="15.140625" style="188" customWidth="1"/>
    <col min="14591" max="14591" width="11.7109375" style="188" customWidth="1"/>
    <col min="14592" max="14592" width="15.7109375" style="188" customWidth="1"/>
    <col min="14593" max="14593" width="10.28515625" style="188" customWidth="1"/>
    <col min="14594" max="14594" width="8.28515625" style="188" customWidth="1"/>
    <col min="14595" max="14595" width="12.28515625" style="188" customWidth="1"/>
    <col min="14596" max="14596" width="8.7109375" style="188" customWidth="1"/>
    <col min="14597" max="14597" width="11.85546875" style="188" customWidth="1"/>
    <col min="14598" max="14598" width="12.5703125" style="188" customWidth="1"/>
    <col min="14599" max="14599" width="9.140625" style="188"/>
    <col min="14600" max="14600" width="11.7109375" style="188" customWidth="1"/>
    <col min="14601" max="14601" width="11.140625" style="188" bestFit="1" customWidth="1"/>
    <col min="14602" max="14602" width="12" style="188" bestFit="1" customWidth="1"/>
    <col min="14603" max="14603" width="32.7109375" style="188" customWidth="1"/>
    <col min="14604" max="14604" width="18.7109375" style="188" customWidth="1"/>
    <col min="14605" max="14605" width="9.140625" style="188"/>
    <col min="14606" max="14606" width="16.140625" style="188" customWidth="1"/>
    <col min="14607" max="14607" width="9.140625" style="188"/>
    <col min="14608" max="14608" width="7.5703125" style="188" customWidth="1"/>
    <col min="14609" max="14610" width="9.140625" style="188"/>
    <col min="14611" max="14611" width="8.28515625" style="188" customWidth="1"/>
    <col min="14612" max="14612" width="8.140625" style="188" customWidth="1"/>
    <col min="14613" max="14843" width="9.140625" style="188"/>
    <col min="14844" max="14844" width="6.140625" style="188" customWidth="1"/>
    <col min="14845" max="14845" width="34.7109375" style="188" customWidth="1"/>
    <col min="14846" max="14846" width="15.140625" style="188" customWidth="1"/>
    <col min="14847" max="14847" width="11.7109375" style="188" customWidth="1"/>
    <col min="14848" max="14848" width="15.7109375" style="188" customWidth="1"/>
    <col min="14849" max="14849" width="10.28515625" style="188" customWidth="1"/>
    <col min="14850" max="14850" width="8.28515625" style="188" customWidth="1"/>
    <col min="14851" max="14851" width="12.28515625" style="188" customWidth="1"/>
    <col min="14852" max="14852" width="8.7109375" style="188" customWidth="1"/>
    <col min="14853" max="14853" width="11.85546875" style="188" customWidth="1"/>
    <col min="14854" max="14854" width="12.5703125" style="188" customWidth="1"/>
    <col min="14855" max="14855" width="9.140625" style="188"/>
    <col min="14856" max="14856" width="11.7109375" style="188" customWidth="1"/>
    <col min="14857" max="14857" width="11.140625" style="188" bestFit="1" customWidth="1"/>
    <col min="14858" max="14858" width="12" style="188" bestFit="1" customWidth="1"/>
    <col min="14859" max="14859" width="32.7109375" style="188" customWidth="1"/>
    <col min="14860" max="14860" width="18.7109375" style="188" customWidth="1"/>
    <col min="14861" max="14861" width="9.140625" style="188"/>
    <col min="14862" max="14862" width="16.140625" style="188" customWidth="1"/>
    <col min="14863" max="14863" width="9.140625" style="188"/>
    <col min="14864" max="14864" width="7.5703125" style="188" customWidth="1"/>
    <col min="14865" max="14866" width="9.140625" style="188"/>
    <col min="14867" max="14867" width="8.28515625" style="188" customWidth="1"/>
    <col min="14868" max="14868" width="8.140625" style="188" customWidth="1"/>
    <col min="14869" max="15099" width="9.140625" style="188"/>
    <col min="15100" max="15100" width="6.140625" style="188" customWidth="1"/>
    <col min="15101" max="15101" width="34.7109375" style="188" customWidth="1"/>
    <col min="15102" max="15102" width="15.140625" style="188" customWidth="1"/>
    <col min="15103" max="15103" width="11.7109375" style="188" customWidth="1"/>
    <col min="15104" max="15104" width="15.7109375" style="188" customWidth="1"/>
    <col min="15105" max="15105" width="10.28515625" style="188" customWidth="1"/>
    <col min="15106" max="15106" width="8.28515625" style="188" customWidth="1"/>
    <col min="15107" max="15107" width="12.28515625" style="188" customWidth="1"/>
    <col min="15108" max="15108" width="8.7109375" style="188" customWidth="1"/>
    <col min="15109" max="15109" width="11.85546875" style="188" customWidth="1"/>
    <col min="15110" max="15110" width="12.5703125" style="188" customWidth="1"/>
    <col min="15111" max="15111" width="9.140625" style="188"/>
    <col min="15112" max="15112" width="11.7109375" style="188" customWidth="1"/>
    <col min="15113" max="15113" width="11.140625" style="188" bestFit="1" customWidth="1"/>
    <col min="15114" max="15114" width="12" style="188" bestFit="1" customWidth="1"/>
    <col min="15115" max="15115" width="32.7109375" style="188" customWidth="1"/>
    <col min="15116" max="15116" width="18.7109375" style="188" customWidth="1"/>
    <col min="15117" max="15117" width="9.140625" style="188"/>
    <col min="15118" max="15118" width="16.140625" style="188" customWidth="1"/>
    <col min="15119" max="15119" width="9.140625" style="188"/>
    <col min="15120" max="15120" width="7.5703125" style="188" customWidth="1"/>
    <col min="15121" max="15122" width="9.140625" style="188"/>
    <col min="15123" max="15123" width="8.28515625" style="188" customWidth="1"/>
    <col min="15124" max="15124" width="8.140625" style="188" customWidth="1"/>
    <col min="15125" max="15355" width="9.140625" style="188"/>
    <col min="15356" max="15356" width="6.140625" style="188" customWidth="1"/>
    <col min="15357" max="15357" width="34.7109375" style="188" customWidth="1"/>
    <col min="15358" max="15358" width="15.140625" style="188" customWidth="1"/>
    <col min="15359" max="15359" width="11.7109375" style="188" customWidth="1"/>
    <col min="15360" max="15360" width="15.7109375" style="188" customWidth="1"/>
    <col min="15361" max="15361" width="10.28515625" style="188" customWidth="1"/>
    <col min="15362" max="15362" width="8.28515625" style="188" customWidth="1"/>
    <col min="15363" max="15363" width="12.28515625" style="188" customWidth="1"/>
    <col min="15364" max="15364" width="8.7109375" style="188" customWidth="1"/>
    <col min="15365" max="15365" width="11.85546875" style="188" customWidth="1"/>
    <col min="15366" max="15366" width="12.5703125" style="188" customWidth="1"/>
    <col min="15367" max="15367" width="9.140625" style="188"/>
    <col min="15368" max="15368" width="11.7109375" style="188" customWidth="1"/>
    <col min="15369" max="15369" width="11.140625" style="188" bestFit="1" customWidth="1"/>
    <col min="15370" max="15370" width="12" style="188" bestFit="1" customWidth="1"/>
    <col min="15371" max="15371" width="32.7109375" style="188" customWidth="1"/>
    <col min="15372" max="15372" width="18.7109375" style="188" customWidth="1"/>
    <col min="15373" max="15373" width="9.140625" style="188"/>
    <col min="15374" max="15374" width="16.140625" style="188" customWidth="1"/>
    <col min="15375" max="15375" width="9.140625" style="188"/>
    <col min="15376" max="15376" width="7.5703125" style="188" customWidth="1"/>
    <col min="15377" max="15378" width="9.140625" style="188"/>
    <col min="15379" max="15379" width="8.28515625" style="188" customWidth="1"/>
    <col min="15380" max="15380" width="8.140625" style="188" customWidth="1"/>
    <col min="15381" max="15611" width="9.140625" style="188"/>
    <col min="15612" max="15612" width="6.140625" style="188" customWidth="1"/>
    <col min="15613" max="15613" width="34.7109375" style="188" customWidth="1"/>
    <col min="15614" max="15614" width="15.140625" style="188" customWidth="1"/>
    <col min="15615" max="15615" width="11.7109375" style="188" customWidth="1"/>
    <col min="15616" max="15616" width="15.7109375" style="188" customWidth="1"/>
    <col min="15617" max="15617" width="10.28515625" style="188" customWidth="1"/>
    <col min="15618" max="15618" width="8.28515625" style="188" customWidth="1"/>
    <col min="15619" max="15619" width="12.28515625" style="188" customWidth="1"/>
    <col min="15620" max="15620" width="8.7109375" style="188" customWidth="1"/>
    <col min="15621" max="15621" width="11.85546875" style="188" customWidth="1"/>
    <col min="15622" max="15622" width="12.5703125" style="188" customWidth="1"/>
    <col min="15623" max="15623" width="9.140625" style="188"/>
    <col min="15624" max="15624" width="11.7109375" style="188" customWidth="1"/>
    <col min="15625" max="15625" width="11.140625" style="188" bestFit="1" customWidth="1"/>
    <col min="15626" max="15626" width="12" style="188" bestFit="1" customWidth="1"/>
    <col min="15627" max="15627" width="32.7109375" style="188" customWidth="1"/>
    <col min="15628" max="15628" width="18.7109375" style="188" customWidth="1"/>
    <col min="15629" max="15629" width="9.140625" style="188"/>
    <col min="15630" max="15630" width="16.140625" style="188" customWidth="1"/>
    <col min="15631" max="15631" width="9.140625" style="188"/>
    <col min="15632" max="15632" width="7.5703125" style="188" customWidth="1"/>
    <col min="15633" max="15634" width="9.140625" style="188"/>
    <col min="15635" max="15635" width="8.28515625" style="188" customWidth="1"/>
    <col min="15636" max="15636" width="8.140625" style="188" customWidth="1"/>
    <col min="15637" max="15867" width="9.140625" style="188"/>
    <col min="15868" max="15868" width="6.140625" style="188" customWidth="1"/>
    <col min="15869" max="15869" width="34.7109375" style="188" customWidth="1"/>
    <col min="15870" max="15870" width="15.140625" style="188" customWidth="1"/>
    <col min="15871" max="15871" width="11.7109375" style="188" customWidth="1"/>
    <col min="15872" max="15872" width="15.7109375" style="188" customWidth="1"/>
    <col min="15873" max="15873" width="10.28515625" style="188" customWidth="1"/>
    <col min="15874" max="15874" width="8.28515625" style="188" customWidth="1"/>
    <col min="15875" max="15875" width="12.28515625" style="188" customWidth="1"/>
    <col min="15876" max="15876" width="8.7109375" style="188" customWidth="1"/>
    <col min="15877" max="15877" width="11.85546875" style="188" customWidth="1"/>
    <col min="15878" max="15878" width="12.5703125" style="188" customWidth="1"/>
    <col min="15879" max="15879" width="9.140625" style="188"/>
    <col min="15880" max="15880" width="11.7109375" style="188" customWidth="1"/>
    <col min="15881" max="15881" width="11.140625" style="188" bestFit="1" customWidth="1"/>
    <col min="15882" max="15882" width="12" style="188" bestFit="1" customWidth="1"/>
    <col min="15883" max="15883" width="32.7109375" style="188" customWidth="1"/>
    <col min="15884" max="15884" width="18.7109375" style="188" customWidth="1"/>
    <col min="15885" max="15885" width="9.140625" style="188"/>
    <col min="15886" max="15886" width="16.140625" style="188" customWidth="1"/>
    <col min="15887" max="15887" width="9.140625" style="188"/>
    <col min="15888" max="15888" width="7.5703125" style="188" customWidth="1"/>
    <col min="15889" max="15890" width="9.140625" style="188"/>
    <col min="15891" max="15891" width="8.28515625" style="188" customWidth="1"/>
    <col min="15892" max="15892" width="8.140625" style="188" customWidth="1"/>
    <col min="15893" max="16123" width="9.140625" style="188"/>
    <col min="16124" max="16124" width="6.140625" style="188" customWidth="1"/>
    <col min="16125" max="16125" width="34.7109375" style="188" customWidth="1"/>
    <col min="16126" max="16126" width="15.140625" style="188" customWidth="1"/>
    <col min="16127" max="16127" width="11.7109375" style="188" customWidth="1"/>
    <col min="16128" max="16128" width="15.7109375" style="188" customWidth="1"/>
    <col min="16129" max="16129" width="10.28515625" style="188" customWidth="1"/>
    <col min="16130" max="16130" width="8.28515625" style="188" customWidth="1"/>
    <col min="16131" max="16131" width="12.28515625" style="188" customWidth="1"/>
    <col min="16132" max="16132" width="8.7109375" style="188" customWidth="1"/>
    <col min="16133" max="16133" width="11.85546875" style="188" customWidth="1"/>
    <col min="16134" max="16134" width="12.5703125" style="188" customWidth="1"/>
    <col min="16135" max="16135" width="9.140625" style="188"/>
    <col min="16136" max="16136" width="11.7109375" style="188" customWidth="1"/>
    <col min="16137" max="16137" width="11.140625" style="188" bestFit="1" customWidth="1"/>
    <col min="16138" max="16138" width="12" style="188" bestFit="1" customWidth="1"/>
    <col min="16139" max="16139" width="32.7109375" style="188" customWidth="1"/>
    <col min="16140" max="16140" width="18.7109375" style="188" customWidth="1"/>
    <col min="16141" max="16141" width="9.140625" style="188"/>
    <col min="16142" max="16142" width="16.140625" style="188" customWidth="1"/>
    <col min="16143" max="16143" width="9.140625" style="188"/>
    <col min="16144" max="16144" width="7.5703125" style="188" customWidth="1"/>
    <col min="16145" max="16146" width="9.140625" style="188"/>
    <col min="16147" max="16147" width="8.28515625" style="188" customWidth="1"/>
    <col min="16148" max="16148" width="8.140625" style="188" customWidth="1"/>
    <col min="16149" max="16384" width="9.140625" style="188"/>
  </cols>
  <sheetData>
    <row r="1" spans="1:19" ht="26.45" customHeight="1" x14ac:dyDescent="0.25">
      <c r="A1" s="194"/>
      <c r="B1" s="189"/>
      <c r="C1" s="189"/>
      <c r="D1" s="189"/>
      <c r="E1" s="189"/>
      <c r="F1" s="189"/>
      <c r="G1" s="189"/>
      <c r="H1" s="189"/>
      <c r="I1" s="189"/>
      <c r="J1" s="189"/>
      <c r="K1" s="189"/>
      <c r="L1" s="738" t="s">
        <v>1092</v>
      </c>
      <c r="M1" s="738"/>
      <c r="S1" s="188" t="s">
        <v>1000</v>
      </c>
    </row>
    <row r="2" spans="1:19" ht="22.15" customHeight="1" x14ac:dyDescent="0.25">
      <c r="A2" s="741" t="s">
        <v>1001</v>
      </c>
      <c r="B2" s="741"/>
      <c r="C2" s="741"/>
      <c r="D2" s="741"/>
      <c r="E2" s="741"/>
      <c r="F2" s="741"/>
      <c r="G2" s="741"/>
      <c r="H2" s="741"/>
      <c r="I2" s="741"/>
      <c r="J2" s="741"/>
      <c r="K2" s="741"/>
      <c r="L2" s="741"/>
      <c r="M2" s="741"/>
    </row>
    <row r="3" spans="1:19" ht="19.899999999999999" customHeight="1" x14ac:dyDescent="0.25">
      <c r="A3" s="740" t="str">
        <f>'30'!A3:G3</f>
        <v>(Kèm theo Nghị quyết số 25/NQ-HĐND ngày 23/12/2025 của HĐND xã Phiêng Pằn)</v>
      </c>
      <c r="B3" s="740"/>
      <c r="C3" s="740"/>
      <c r="D3" s="740"/>
      <c r="E3" s="740"/>
      <c r="F3" s="740"/>
      <c r="G3" s="740"/>
      <c r="H3" s="740"/>
      <c r="I3" s="740"/>
      <c r="J3" s="740"/>
      <c r="K3" s="740"/>
      <c r="L3" s="740"/>
      <c r="M3" s="740"/>
    </row>
    <row r="4" spans="1:19" x14ac:dyDescent="0.25">
      <c r="A4" s="195"/>
      <c r="B4" s="189"/>
      <c r="C4" s="189"/>
      <c r="D4" s="189"/>
      <c r="E4" s="189"/>
      <c r="F4" s="189"/>
      <c r="G4" s="189"/>
      <c r="H4" s="189"/>
      <c r="I4" s="189"/>
      <c r="J4" s="189"/>
      <c r="K4" s="189"/>
      <c r="L4" s="189"/>
      <c r="M4" s="190" t="s">
        <v>56</v>
      </c>
    </row>
    <row r="5" spans="1:19" s="119" customFormat="1" ht="25.5" customHeight="1" x14ac:dyDescent="0.25">
      <c r="A5" s="701" t="s">
        <v>3</v>
      </c>
      <c r="B5" s="701" t="s">
        <v>161</v>
      </c>
      <c r="C5" s="701" t="s">
        <v>130</v>
      </c>
      <c r="D5" s="701" t="s">
        <v>1371</v>
      </c>
      <c r="E5" s="701" t="s">
        <v>1372</v>
      </c>
      <c r="F5" s="701" t="s">
        <v>1064</v>
      </c>
      <c r="G5" s="701" t="s">
        <v>877</v>
      </c>
      <c r="H5" s="745" t="s">
        <v>1065</v>
      </c>
      <c r="I5" s="701" t="s">
        <v>98</v>
      </c>
      <c r="J5" s="701" t="s">
        <v>609</v>
      </c>
      <c r="K5" s="701"/>
      <c r="L5" s="701"/>
      <c r="M5" s="701" t="s">
        <v>610</v>
      </c>
      <c r="N5" s="535"/>
    </row>
    <row r="6" spans="1:19" s="119" customFormat="1" ht="67.150000000000006" customHeight="1" x14ac:dyDescent="0.25">
      <c r="A6" s="701"/>
      <c r="B6" s="701"/>
      <c r="C6" s="701"/>
      <c r="D6" s="701"/>
      <c r="E6" s="701"/>
      <c r="F6" s="701"/>
      <c r="G6" s="701"/>
      <c r="H6" s="746"/>
      <c r="I6" s="701"/>
      <c r="J6" s="17" t="s">
        <v>130</v>
      </c>
      <c r="K6" s="17" t="s">
        <v>368</v>
      </c>
      <c r="L6" s="17" t="s">
        <v>96</v>
      </c>
      <c r="M6" s="701"/>
      <c r="N6" s="535"/>
    </row>
    <row r="7" spans="1:19" s="119" customFormat="1" ht="29.45" customHeight="1" x14ac:dyDescent="0.25">
      <c r="A7" s="17" t="s">
        <v>15</v>
      </c>
      <c r="B7" s="17" t="s">
        <v>16</v>
      </c>
      <c r="C7" s="17">
        <v>1</v>
      </c>
      <c r="D7" s="17">
        <v>2</v>
      </c>
      <c r="E7" s="17">
        <v>3</v>
      </c>
      <c r="F7" s="17">
        <v>5</v>
      </c>
      <c r="G7" s="17">
        <v>6</v>
      </c>
      <c r="H7" s="17"/>
      <c r="I7" s="17">
        <v>7</v>
      </c>
      <c r="J7" s="17">
        <v>8</v>
      </c>
      <c r="K7" s="17">
        <v>9</v>
      </c>
      <c r="L7" s="17">
        <v>10</v>
      </c>
      <c r="M7" s="17">
        <v>11</v>
      </c>
      <c r="N7" s="535"/>
    </row>
    <row r="8" spans="1:19" s="191" customFormat="1" ht="27.4" customHeight="1" x14ac:dyDescent="0.25">
      <c r="A8" s="17"/>
      <c r="B8" s="17" t="s">
        <v>133</v>
      </c>
      <c r="C8" s="639">
        <f>C9+SUM(C28:C33)</f>
        <v>192723.89</v>
      </c>
      <c r="D8" s="639">
        <f t="shared" ref="D8:M8" si="0">D9+D28+D29+D30+D31+D32+D33</f>
        <v>0</v>
      </c>
      <c r="E8" s="639">
        <f t="shared" si="0"/>
        <v>188622.89</v>
      </c>
      <c r="F8" s="639">
        <f t="shared" si="0"/>
        <v>0</v>
      </c>
      <c r="G8" s="639">
        <f t="shared" si="0"/>
        <v>3922</v>
      </c>
      <c r="H8" s="639">
        <f t="shared" si="0"/>
        <v>179</v>
      </c>
      <c r="I8" s="520">
        <f t="shared" si="0"/>
        <v>0</v>
      </c>
      <c r="J8" s="520">
        <f t="shared" si="0"/>
        <v>0</v>
      </c>
      <c r="K8" s="520">
        <f t="shared" si="0"/>
        <v>0</v>
      </c>
      <c r="L8" s="520">
        <f t="shared" si="0"/>
        <v>0</v>
      </c>
      <c r="M8" s="520">
        <f t="shared" si="0"/>
        <v>0</v>
      </c>
      <c r="N8" s="536">
        <v>296923000</v>
      </c>
      <c r="O8" s="537">
        <f>C8-'TH chi'!C8</f>
        <v>-3358.109999999986</v>
      </c>
      <c r="P8" s="191" t="s">
        <v>1353</v>
      </c>
    </row>
    <row r="9" spans="1:19" s="192" customFormat="1" ht="25.9" customHeight="1" x14ac:dyDescent="0.25">
      <c r="A9" s="17" t="s">
        <v>83</v>
      </c>
      <c r="B9" s="19" t="s">
        <v>611</v>
      </c>
      <c r="C9" s="639">
        <f>SUM(C10:C27)</f>
        <v>188622.89</v>
      </c>
      <c r="D9" s="639">
        <f>SUM(D10:D27)-D25-D26</f>
        <v>0</v>
      </c>
      <c r="E9" s="639">
        <f>SUM(E10:E27)</f>
        <v>188622.89</v>
      </c>
      <c r="F9" s="639">
        <f>SUM(F10:F27)</f>
        <v>0</v>
      </c>
      <c r="G9" s="639">
        <f>SUM(G10:G27)</f>
        <v>0</v>
      </c>
      <c r="H9" s="639">
        <f>SUM(H10:H27)</f>
        <v>0</v>
      </c>
      <c r="I9" s="520">
        <f>SUM(I10:I27)-I25-I26</f>
        <v>0</v>
      </c>
      <c r="J9" s="520">
        <f>SUM(J10:J27)-J25-J26</f>
        <v>0</v>
      </c>
      <c r="K9" s="520">
        <f>SUM(K10:K27)-K25-K26</f>
        <v>0</v>
      </c>
      <c r="L9" s="520">
        <f>SUM(L10:L27)-L25-L26</f>
        <v>0</v>
      </c>
      <c r="M9" s="520">
        <f>SUM(M10:M27)-M25-M26</f>
        <v>0</v>
      </c>
      <c r="N9" s="538">
        <f>N8-C8</f>
        <v>296730276.11000001</v>
      </c>
    </row>
    <row r="10" spans="1:19" s="542" customFormat="1" ht="25.9" customHeight="1" x14ac:dyDescent="0.25">
      <c r="A10" s="480">
        <v>1</v>
      </c>
      <c r="B10" s="539" t="s">
        <v>890</v>
      </c>
      <c r="C10" s="661">
        <f>+D10+E10+F10+G10+I10+J10+M10</f>
        <v>6251.4009999999998</v>
      </c>
      <c r="D10" s="662"/>
      <c r="E10" s="663">
        <f>'37'!C9</f>
        <v>6251.4009999999998</v>
      </c>
      <c r="F10" s="662"/>
      <c r="G10" s="662"/>
      <c r="H10" s="662"/>
      <c r="I10" s="540"/>
      <c r="J10" s="541"/>
      <c r="K10" s="540"/>
      <c r="L10" s="540"/>
      <c r="M10" s="540"/>
    </row>
    <row r="11" spans="1:19" s="542" customFormat="1" ht="25.9" customHeight="1" x14ac:dyDescent="0.25">
      <c r="A11" s="480">
        <v>2</v>
      </c>
      <c r="B11" s="478" t="s">
        <v>891</v>
      </c>
      <c r="C11" s="661">
        <f t="shared" ref="C11:C27" si="1">+D11+E11+F11+G11+I11+J11+M11</f>
        <v>4943.79</v>
      </c>
      <c r="D11" s="662"/>
      <c r="E11" s="663">
        <f>'37'!C10</f>
        <v>4943.79</v>
      </c>
      <c r="F11" s="662"/>
      <c r="G11" s="662"/>
      <c r="H11" s="662"/>
      <c r="I11" s="543"/>
      <c r="J11" s="541"/>
      <c r="K11" s="540"/>
      <c r="L11" s="540"/>
      <c r="M11" s="540"/>
      <c r="N11" s="537">
        <f>E8-'TH chi'!D8</f>
        <v>180</v>
      </c>
    </row>
    <row r="12" spans="1:19" s="542" customFormat="1" ht="25.9" customHeight="1" x14ac:dyDescent="0.25">
      <c r="A12" s="480">
        <v>3</v>
      </c>
      <c r="B12" s="539" t="s">
        <v>892</v>
      </c>
      <c r="C12" s="661">
        <f t="shared" si="1"/>
        <v>15697.145999999999</v>
      </c>
      <c r="D12" s="662"/>
      <c r="E12" s="663">
        <f>'37'!C11</f>
        <v>15697.145999999999</v>
      </c>
      <c r="F12" s="662"/>
      <c r="G12" s="662"/>
      <c r="H12" s="662"/>
      <c r="I12" s="543"/>
      <c r="J12" s="541"/>
      <c r="K12" s="540"/>
      <c r="L12" s="540"/>
      <c r="M12" s="540"/>
      <c r="N12" s="537"/>
    </row>
    <row r="13" spans="1:19" s="542" customFormat="1" ht="25.9" customHeight="1" x14ac:dyDescent="0.25">
      <c r="A13" s="480">
        <v>4</v>
      </c>
      <c r="B13" s="539" t="s">
        <v>893</v>
      </c>
      <c r="C13" s="661">
        <f t="shared" si="1"/>
        <v>6760.866</v>
      </c>
      <c r="D13" s="662"/>
      <c r="E13" s="663">
        <f>'37'!C12</f>
        <v>6760.866</v>
      </c>
      <c r="F13" s="662"/>
      <c r="G13" s="662"/>
      <c r="H13" s="662"/>
      <c r="I13" s="543"/>
      <c r="J13" s="541"/>
      <c r="K13" s="540"/>
      <c r="L13" s="540"/>
      <c r="M13" s="540"/>
      <c r="N13" s="537"/>
    </row>
    <row r="14" spans="1:19" s="542" customFormat="1" ht="25.9" customHeight="1" x14ac:dyDescent="0.25">
      <c r="A14" s="480">
        <v>5</v>
      </c>
      <c r="B14" s="539" t="s">
        <v>894</v>
      </c>
      <c r="C14" s="661">
        <f t="shared" si="1"/>
        <v>15309.456</v>
      </c>
      <c r="D14" s="662"/>
      <c r="E14" s="663">
        <f>'37'!C13</f>
        <v>15309.456</v>
      </c>
      <c r="F14" s="662"/>
      <c r="G14" s="662"/>
      <c r="H14" s="662"/>
      <c r="I14" s="543"/>
      <c r="J14" s="541"/>
      <c r="K14" s="540"/>
      <c r="L14" s="540"/>
      <c r="M14" s="540"/>
      <c r="N14" s="537"/>
    </row>
    <row r="15" spans="1:19" s="542" customFormat="1" ht="25.9" customHeight="1" x14ac:dyDescent="0.25">
      <c r="A15" s="480">
        <v>6</v>
      </c>
      <c r="B15" s="539" t="s">
        <v>895</v>
      </c>
      <c r="C15" s="661">
        <f t="shared" si="1"/>
        <v>1125.7190000000001</v>
      </c>
      <c r="D15" s="662"/>
      <c r="E15" s="663">
        <f>'37'!C14</f>
        <v>1125.7190000000001</v>
      </c>
      <c r="F15" s="662"/>
      <c r="G15" s="662"/>
      <c r="H15" s="662"/>
      <c r="I15" s="543"/>
      <c r="J15" s="541"/>
      <c r="K15" s="540"/>
      <c r="L15" s="540"/>
      <c r="M15" s="540"/>
      <c r="N15" s="537"/>
    </row>
    <row r="16" spans="1:19" s="542" customFormat="1" ht="25.9" customHeight="1" x14ac:dyDescent="0.25">
      <c r="A16" s="480">
        <v>7</v>
      </c>
      <c r="B16" s="539" t="s">
        <v>932</v>
      </c>
      <c r="C16" s="661">
        <f t="shared" si="1"/>
        <v>1712.8000000000002</v>
      </c>
      <c r="D16" s="662"/>
      <c r="E16" s="663">
        <f>'37'!C15</f>
        <v>1712.8000000000002</v>
      </c>
      <c r="F16" s="662"/>
      <c r="G16" s="662"/>
      <c r="H16" s="662"/>
      <c r="I16" s="543"/>
      <c r="J16" s="541"/>
      <c r="K16" s="540"/>
      <c r="L16" s="540"/>
      <c r="M16" s="540"/>
      <c r="N16" s="537"/>
    </row>
    <row r="17" spans="1:14" s="542" customFormat="1" ht="25.9" customHeight="1" x14ac:dyDescent="0.25">
      <c r="A17" s="480">
        <v>8</v>
      </c>
      <c r="B17" s="539" t="s">
        <v>923</v>
      </c>
      <c r="C17" s="661">
        <f t="shared" si="1"/>
        <v>6249</v>
      </c>
      <c r="D17" s="662"/>
      <c r="E17" s="663">
        <f>'37'!C16</f>
        <v>6249</v>
      </c>
      <c r="F17" s="662"/>
      <c r="G17" s="662"/>
      <c r="H17" s="662"/>
      <c r="I17" s="543"/>
      <c r="J17" s="541"/>
      <c r="K17" s="540"/>
      <c r="L17" s="540"/>
      <c r="M17" s="540"/>
      <c r="N17" s="537"/>
    </row>
    <row r="18" spans="1:14" s="542" customFormat="1" ht="25.9" customHeight="1" x14ac:dyDescent="0.25">
      <c r="A18" s="480">
        <v>9</v>
      </c>
      <c r="B18" s="212" t="s">
        <v>938</v>
      </c>
      <c r="C18" s="661">
        <f t="shared" si="1"/>
        <v>493.2</v>
      </c>
      <c r="D18" s="662"/>
      <c r="E18" s="663">
        <f>'37'!C17</f>
        <v>493.2</v>
      </c>
      <c r="F18" s="662"/>
      <c r="G18" s="662"/>
      <c r="H18" s="662"/>
      <c r="I18" s="543"/>
      <c r="J18" s="541"/>
      <c r="K18" s="540"/>
      <c r="L18" s="540"/>
      <c r="M18" s="540"/>
      <c r="N18" s="537"/>
    </row>
    <row r="19" spans="1:14" s="542" customFormat="1" ht="25.9" customHeight="1" x14ac:dyDescent="0.25">
      <c r="A19" s="480">
        <v>10</v>
      </c>
      <c r="B19" s="212" t="s">
        <v>1391</v>
      </c>
      <c r="C19" s="661">
        <f t="shared" ref="C19" si="2">+D19+E19+F19+G19+I19+J19+M19</f>
        <v>400</v>
      </c>
      <c r="D19" s="662"/>
      <c r="E19" s="663">
        <f>'37'!C18</f>
        <v>400</v>
      </c>
      <c r="F19" s="662"/>
      <c r="G19" s="662"/>
      <c r="H19" s="662"/>
      <c r="I19" s="543"/>
      <c r="J19" s="541"/>
      <c r="K19" s="540"/>
      <c r="L19" s="540"/>
      <c r="M19" s="540"/>
      <c r="N19" s="537"/>
    </row>
    <row r="20" spans="1:14" s="192" customFormat="1" ht="25.9" customHeight="1" x14ac:dyDescent="0.25">
      <c r="A20" s="480">
        <v>11</v>
      </c>
      <c r="B20" s="212" t="s">
        <v>1236</v>
      </c>
      <c r="C20" s="655">
        <f t="shared" si="1"/>
        <v>12144.933000000001</v>
      </c>
      <c r="D20" s="638"/>
      <c r="E20" s="663">
        <f>'37'!C19</f>
        <v>12144.933000000001</v>
      </c>
      <c r="F20" s="638"/>
      <c r="G20" s="638"/>
      <c r="H20" s="638"/>
      <c r="I20" s="522"/>
      <c r="J20" s="544"/>
      <c r="K20" s="524"/>
      <c r="L20" s="544"/>
      <c r="M20" s="524"/>
      <c r="N20" s="538"/>
    </row>
    <row r="21" spans="1:14" s="192" customFormat="1" ht="25.9" customHeight="1" x14ac:dyDescent="0.25">
      <c r="A21" s="480">
        <v>12</v>
      </c>
      <c r="B21" s="212" t="s">
        <v>1233</v>
      </c>
      <c r="C21" s="655">
        <f t="shared" si="1"/>
        <v>17227.595999999998</v>
      </c>
      <c r="D21" s="638"/>
      <c r="E21" s="663">
        <f>'37'!C20</f>
        <v>17227.595999999998</v>
      </c>
      <c r="F21" s="638"/>
      <c r="G21" s="638"/>
      <c r="H21" s="638"/>
      <c r="I21" s="522"/>
      <c r="J21" s="544"/>
      <c r="K21" s="524"/>
      <c r="L21" s="524"/>
      <c r="M21" s="524"/>
      <c r="N21" s="538"/>
    </row>
    <row r="22" spans="1:14" s="192" customFormat="1" ht="25.9" customHeight="1" x14ac:dyDescent="0.25">
      <c r="A22" s="480">
        <v>13</v>
      </c>
      <c r="B22" s="212" t="s">
        <v>1247</v>
      </c>
      <c r="C22" s="655">
        <f t="shared" si="1"/>
        <v>6883.7449999999999</v>
      </c>
      <c r="D22" s="638"/>
      <c r="E22" s="658">
        <f>'37'!C21</f>
        <v>6883.7449999999999</v>
      </c>
      <c r="F22" s="638"/>
      <c r="G22" s="638"/>
      <c r="H22" s="638"/>
      <c r="I22" s="544"/>
      <c r="J22" s="544"/>
      <c r="K22" s="524"/>
      <c r="L22" s="524"/>
      <c r="M22" s="524"/>
      <c r="N22" s="538"/>
    </row>
    <row r="23" spans="1:14" s="192" customFormat="1" ht="25.9" customHeight="1" x14ac:dyDescent="0.25">
      <c r="A23" s="480">
        <v>14</v>
      </c>
      <c r="B23" s="212" t="s">
        <v>1237</v>
      </c>
      <c r="C23" s="655">
        <f t="shared" si="1"/>
        <v>11083.944</v>
      </c>
      <c r="D23" s="638"/>
      <c r="E23" s="658">
        <f>'37'!C22</f>
        <v>11083.944</v>
      </c>
      <c r="F23" s="638"/>
      <c r="G23" s="638"/>
      <c r="H23" s="638"/>
      <c r="I23" s="544"/>
      <c r="J23" s="544"/>
      <c r="K23" s="524"/>
      <c r="L23" s="524"/>
      <c r="M23" s="524"/>
      <c r="N23" s="538"/>
    </row>
    <row r="24" spans="1:14" s="192" customFormat="1" ht="25.9" customHeight="1" x14ac:dyDescent="0.25">
      <c r="A24" s="480">
        <v>15</v>
      </c>
      <c r="B24" s="212" t="s">
        <v>1234</v>
      </c>
      <c r="C24" s="655">
        <f t="shared" si="1"/>
        <v>18300.701000000001</v>
      </c>
      <c r="D24" s="655"/>
      <c r="E24" s="658">
        <f>'37'!C23</f>
        <v>18300.701000000001</v>
      </c>
      <c r="F24" s="655"/>
      <c r="G24" s="655"/>
      <c r="H24" s="655"/>
      <c r="I24" s="544"/>
      <c r="J24" s="544"/>
      <c r="K24" s="524"/>
      <c r="L24" s="524"/>
      <c r="M24" s="524"/>
      <c r="N24" s="538"/>
    </row>
    <row r="25" spans="1:14" s="192" customFormat="1" ht="33.75" customHeight="1" x14ac:dyDescent="0.25">
      <c r="A25" s="480">
        <v>16</v>
      </c>
      <c r="B25" s="20" t="s">
        <v>1238</v>
      </c>
      <c r="C25" s="655">
        <f t="shared" si="1"/>
        <v>17069.026999999998</v>
      </c>
      <c r="D25" s="638"/>
      <c r="E25" s="658">
        <f>'37'!C24</f>
        <v>17069.026999999998</v>
      </c>
      <c r="F25" s="638"/>
      <c r="G25" s="638"/>
      <c r="H25" s="638"/>
      <c r="I25" s="524"/>
      <c r="J25" s="544"/>
      <c r="K25" s="524"/>
      <c r="L25" s="524"/>
      <c r="M25" s="524"/>
      <c r="N25" s="538"/>
    </row>
    <row r="26" spans="1:14" s="192" customFormat="1" ht="34.5" customHeight="1" x14ac:dyDescent="0.25">
      <c r="A26" s="480">
        <v>17</v>
      </c>
      <c r="B26" s="20" t="s">
        <v>1235</v>
      </c>
      <c r="C26" s="655">
        <f t="shared" si="1"/>
        <v>29499.559000000001</v>
      </c>
      <c r="D26" s="638"/>
      <c r="E26" s="658">
        <f>'37'!C25</f>
        <v>29499.559000000001</v>
      </c>
      <c r="F26" s="638"/>
      <c r="G26" s="638"/>
      <c r="H26" s="638"/>
      <c r="I26" s="524"/>
      <c r="J26" s="544"/>
      <c r="K26" s="524"/>
      <c r="L26" s="524"/>
      <c r="M26" s="524"/>
      <c r="N26" s="538"/>
    </row>
    <row r="27" spans="1:14" s="192" customFormat="1" ht="33.75" customHeight="1" x14ac:dyDescent="0.25">
      <c r="A27" s="480">
        <v>18</v>
      </c>
      <c r="B27" s="20" t="s">
        <v>1232</v>
      </c>
      <c r="C27" s="655">
        <f t="shared" si="1"/>
        <v>17470.006999999998</v>
      </c>
      <c r="D27" s="638"/>
      <c r="E27" s="658">
        <f>'37'!C26</f>
        <v>17470.006999999998</v>
      </c>
      <c r="F27" s="638"/>
      <c r="G27" s="638"/>
      <c r="H27" s="638"/>
      <c r="I27" s="522"/>
      <c r="J27" s="544"/>
      <c r="K27" s="524"/>
      <c r="L27" s="524"/>
      <c r="M27" s="524"/>
      <c r="N27" s="538"/>
    </row>
    <row r="28" spans="1:14" s="119" customFormat="1" ht="54.95" customHeight="1" x14ac:dyDescent="0.25">
      <c r="A28" s="17" t="s">
        <v>70</v>
      </c>
      <c r="B28" s="19" t="s">
        <v>878</v>
      </c>
      <c r="C28" s="655">
        <f>+D28+E28+F28+G28+I28+J28+M28</f>
        <v>0</v>
      </c>
      <c r="D28" s="638"/>
      <c r="E28" s="638"/>
      <c r="F28" s="638"/>
      <c r="G28" s="638"/>
      <c r="H28" s="638"/>
      <c r="I28" s="524"/>
      <c r="J28" s="544"/>
      <c r="K28" s="524"/>
      <c r="L28" s="524"/>
      <c r="M28" s="524"/>
      <c r="N28" s="535"/>
    </row>
    <row r="29" spans="1:14" s="119" customFormat="1" ht="32.25" customHeight="1" x14ac:dyDescent="0.25">
      <c r="A29" s="17" t="s">
        <v>73</v>
      </c>
      <c r="B29" s="19" t="s">
        <v>897</v>
      </c>
      <c r="C29" s="639">
        <f t="shared" ref="C29:C33" si="3">+D29+E29+F29+G29+I29+J29+M29</f>
        <v>0</v>
      </c>
      <c r="D29" s="638"/>
      <c r="E29" s="638"/>
      <c r="F29" s="664"/>
      <c r="G29" s="662"/>
      <c r="H29" s="662"/>
      <c r="I29" s="524"/>
      <c r="J29" s="544"/>
      <c r="K29" s="524"/>
      <c r="L29" s="524"/>
      <c r="M29" s="524"/>
      <c r="N29" s="535"/>
    </row>
    <row r="30" spans="1:14" s="193" customFormat="1" ht="30.2" customHeight="1" x14ac:dyDescent="0.25">
      <c r="A30" s="17" t="s">
        <v>77</v>
      </c>
      <c r="B30" s="19" t="s">
        <v>693</v>
      </c>
      <c r="C30" s="639">
        <f t="shared" si="3"/>
        <v>3922</v>
      </c>
      <c r="D30" s="637"/>
      <c r="E30" s="637"/>
      <c r="F30" s="637"/>
      <c r="G30" s="665">
        <f>'Biểu cân đối_tinh giao'!C180/1000000</f>
        <v>3922</v>
      </c>
      <c r="H30" s="665"/>
      <c r="I30" s="523"/>
      <c r="J30" s="520"/>
      <c r="K30" s="523"/>
      <c r="L30" s="523"/>
      <c r="M30" s="523"/>
      <c r="N30" s="545"/>
    </row>
    <row r="31" spans="1:14" s="193" customFormat="1" ht="38.25" customHeight="1" x14ac:dyDescent="0.25">
      <c r="A31" s="17" t="s">
        <v>113</v>
      </c>
      <c r="B31" s="19" t="s">
        <v>694</v>
      </c>
      <c r="C31" s="639">
        <f t="shared" si="3"/>
        <v>0</v>
      </c>
      <c r="D31" s="637"/>
      <c r="E31" s="637"/>
      <c r="F31" s="637"/>
      <c r="G31" s="666"/>
      <c r="H31" s="666"/>
      <c r="I31" s="523"/>
      <c r="J31" s="520"/>
      <c r="K31" s="523"/>
      <c r="L31" s="523"/>
      <c r="M31" s="523"/>
      <c r="N31" s="545"/>
    </row>
    <row r="32" spans="1:14" s="119" customFormat="1" ht="26.85" customHeight="1" x14ac:dyDescent="0.25">
      <c r="A32" s="17" t="s">
        <v>433</v>
      </c>
      <c r="B32" s="19" t="s">
        <v>1002</v>
      </c>
      <c r="C32" s="639">
        <f>+D32+E32+F32+G32+I32+J32+M32+H32</f>
        <v>179</v>
      </c>
      <c r="D32" s="638"/>
      <c r="E32" s="638"/>
      <c r="F32" s="638"/>
      <c r="G32" s="638"/>
      <c r="H32" s="637">
        <f>'32'!G10</f>
        <v>179</v>
      </c>
      <c r="I32" s="524"/>
      <c r="J32" s="544"/>
      <c r="K32" s="524"/>
      <c r="L32" s="524"/>
      <c r="M32" s="524"/>
      <c r="N32" s="535"/>
    </row>
    <row r="33" spans="1:14" s="119" customFormat="1" ht="36.950000000000003" customHeight="1" x14ac:dyDescent="0.25">
      <c r="A33" s="17" t="s">
        <v>695</v>
      </c>
      <c r="B33" s="19" t="s">
        <v>1003</v>
      </c>
      <c r="C33" s="655">
        <f t="shared" si="3"/>
        <v>0</v>
      </c>
      <c r="D33" s="638"/>
      <c r="E33" s="638"/>
      <c r="F33" s="638"/>
      <c r="G33" s="638"/>
      <c r="H33" s="638"/>
      <c r="I33" s="524"/>
      <c r="J33" s="524"/>
      <c r="K33" s="524"/>
      <c r="L33" s="524"/>
      <c r="M33" s="524"/>
      <c r="N33" s="535"/>
    </row>
    <row r="34" spans="1:14" ht="23.25" customHeight="1" x14ac:dyDescent="0.25">
      <c r="A34" s="196"/>
      <c r="B34" s="189"/>
      <c r="C34" s="189"/>
      <c r="D34" s="189"/>
      <c r="E34" s="189"/>
      <c r="F34" s="189"/>
      <c r="G34" s="189"/>
      <c r="H34" s="189"/>
      <c r="I34" s="189"/>
      <c r="J34" s="189"/>
      <c r="K34" s="189"/>
      <c r="L34" s="189"/>
      <c r="M34" s="189"/>
    </row>
    <row r="35" spans="1:14" ht="22.5" customHeight="1" x14ac:dyDescent="0.25">
      <c r="A35" s="184"/>
      <c r="B35" s="189"/>
      <c r="C35" s="189"/>
      <c r="D35" s="189"/>
      <c r="E35" s="189"/>
      <c r="F35" s="189"/>
      <c r="G35" s="189"/>
      <c r="H35" s="189"/>
      <c r="I35" s="189"/>
      <c r="J35" s="189"/>
      <c r="K35" s="189"/>
      <c r="L35" s="189"/>
      <c r="M35" s="189"/>
    </row>
    <row r="36" spans="1:14" ht="22.5" customHeight="1" x14ac:dyDescent="0.25">
      <c r="A36" s="184"/>
      <c r="B36" s="189"/>
      <c r="C36" s="189"/>
      <c r="D36" s="189"/>
      <c r="E36" s="189"/>
      <c r="F36" s="189"/>
      <c r="G36" s="189"/>
      <c r="H36" s="189"/>
      <c r="I36" s="189"/>
      <c r="J36" s="189"/>
      <c r="K36" s="189"/>
      <c r="L36" s="189"/>
      <c r="M36" s="189"/>
    </row>
  </sheetData>
  <mergeCells count="14">
    <mergeCell ref="L1:M1"/>
    <mergeCell ref="I5:I6"/>
    <mergeCell ref="J5:L5"/>
    <mergeCell ref="M5:M6"/>
    <mergeCell ref="A2:M2"/>
    <mergeCell ref="A3:M3"/>
    <mergeCell ref="A5:A6"/>
    <mergeCell ref="B5:B6"/>
    <mergeCell ref="C5:C6"/>
    <mergeCell ref="D5:D6"/>
    <mergeCell ref="E5:E6"/>
    <mergeCell ref="F5:F6"/>
    <mergeCell ref="G5:G6"/>
    <mergeCell ref="H5:H6"/>
  </mergeCells>
  <pageMargins left="0.70866141732283472" right="0.19685039370078741" top="0.27559055118110237" bottom="0.31496062992125984" header="0.31496062992125984" footer="0.31496062992125984"/>
  <pageSetup paperSize="9" scale="79" orientation="landscape" r:id="rId1"/>
  <colBreaks count="1" manualBreakCount="1">
    <brk id="13" max="1048575" man="1"/>
  </colBreaks>
  <ignoredErrors>
    <ignoredError sqref="D9" formula="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92D050"/>
  </sheetPr>
  <dimension ref="A1:Q30"/>
  <sheetViews>
    <sheetView zoomScale="85" zoomScaleNormal="85" zoomScaleSheetLayoutView="55" workbookViewId="0">
      <selection activeCell="K7" sqref="K7"/>
    </sheetView>
  </sheetViews>
  <sheetFormatPr defaultColWidth="9.140625" defaultRowHeight="12.75" x14ac:dyDescent="0.25"/>
  <cols>
    <col min="1" max="1" width="4.5703125" style="95" customWidth="1"/>
    <col min="2" max="2" width="29.140625" style="96" customWidth="1"/>
    <col min="3" max="3" width="14.7109375" style="96" customWidth="1"/>
    <col min="4" max="7" width="14" style="96" customWidth="1"/>
    <col min="8" max="8" width="14.7109375" style="96" customWidth="1"/>
    <col min="9" max="13" width="14" style="96" customWidth="1"/>
    <col min="14" max="14" width="13.5703125" style="96" customWidth="1"/>
    <col min="15" max="15" width="12.140625" style="96" customWidth="1"/>
    <col min="16" max="16" width="9.140625" style="96"/>
    <col min="17" max="17" width="19" style="96" customWidth="1"/>
    <col min="18" max="16384" width="9.140625" style="96"/>
  </cols>
  <sheetData>
    <row r="1" spans="1:17" ht="18" customHeight="1" x14ac:dyDescent="0.25">
      <c r="A1" s="742"/>
      <c r="B1" s="742"/>
      <c r="C1" s="102"/>
      <c r="D1" s="102"/>
      <c r="E1" s="102"/>
      <c r="F1" s="102"/>
      <c r="G1" s="102"/>
      <c r="H1" s="102"/>
      <c r="I1" s="102"/>
      <c r="J1" s="102"/>
      <c r="K1" s="102"/>
      <c r="L1" s="102"/>
      <c r="M1" s="742" t="s">
        <v>937</v>
      </c>
      <c r="N1" s="742"/>
      <c r="O1" s="742"/>
    </row>
    <row r="2" spans="1:17" ht="24.75" customHeight="1" x14ac:dyDescent="0.25">
      <c r="A2" s="742" t="s">
        <v>1403</v>
      </c>
      <c r="B2" s="742"/>
      <c r="C2" s="742"/>
      <c r="D2" s="742"/>
      <c r="E2" s="742"/>
      <c r="F2" s="742"/>
      <c r="G2" s="742"/>
      <c r="H2" s="742"/>
      <c r="I2" s="742"/>
      <c r="J2" s="742"/>
      <c r="K2" s="742"/>
      <c r="L2" s="742"/>
      <c r="M2" s="742"/>
      <c r="N2" s="742"/>
      <c r="O2" s="742"/>
    </row>
    <row r="3" spans="1:17" ht="21.75" customHeight="1" x14ac:dyDescent="0.25">
      <c r="A3" s="721" t="str">
        <f>'30'!A3:G3</f>
        <v>(Kèm theo Nghị quyết số 25/NQ-HĐND ngày 23/12/2025 của HĐND xã Phiêng Pằn)</v>
      </c>
      <c r="B3" s="721"/>
      <c r="C3" s="721"/>
      <c r="D3" s="721"/>
      <c r="E3" s="721"/>
      <c r="F3" s="721"/>
      <c r="G3" s="721"/>
      <c r="H3" s="721"/>
      <c r="I3" s="721"/>
      <c r="J3" s="721"/>
      <c r="K3" s="721"/>
      <c r="L3" s="721"/>
      <c r="M3" s="721"/>
      <c r="N3" s="721"/>
      <c r="O3" s="721"/>
    </row>
    <row r="4" spans="1:17" ht="22.5" customHeight="1" x14ac:dyDescent="0.2">
      <c r="M4" s="747" t="s">
        <v>955</v>
      </c>
      <c r="N4" s="747"/>
      <c r="O4" s="747"/>
    </row>
    <row r="5" spans="1:17" s="1" customFormat="1" ht="23.25" customHeight="1" x14ac:dyDescent="0.25">
      <c r="A5" s="701" t="s">
        <v>3</v>
      </c>
      <c r="B5" s="701" t="s">
        <v>161</v>
      </c>
      <c r="C5" s="701" t="s">
        <v>130</v>
      </c>
      <c r="D5" s="701" t="s">
        <v>426</v>
      </c>
      <c r="E5" s="745" t="s">
        <v>427</v>
      </c>
      <c r="F5" s="701" t="s">
        <v>888</v>
      </c>
      <c r="G5" s="701" t="s">
        <v>593</v>
      </c>
      <c r="H5" s="701" t="s">
        <v>1398</v>
      </c>
      <c r="I5" s="701" t="s">
        <v>597</v>
      </c>
      <c r="J5" s="701" t="s">
        <v>598</v>
      </c>
      <c r="K5" s="701" t="s">
        <v>162</v>
      </c>
      <c r="L5" s="701"/>
      <c r="M5" s="701" t="s">
        <v>599</v>
      </c>
      <c r="N5" s="701" t="s">
        <v>600</v>
      </c>
      <c r="O5" s="701" t="s">
        <v>602</v>
      </c>
    </row>
    <row r="6" spans="1:17" s="1" customFormat="1" ht="78.75" customHeight="1" x14ac:dyDescent="0.25">
      <c r="A6" s="701"/>
      <c r="B6" s="701"/>
      <c r="C6" s="701"/>
      <c r="D6" s="701"/>
      <c r="E6" s="746"/>
      <c r="F6" s="701"/>
      <c r="G6" s="701"/>
      <c r="H6" s="701"/>
      <c r="I6" s="701"/>
      <c r="J6" s="701"/>
      <c r="K6" s="17" t="s">
        <v>622</v>
      </c>
      <c r="L6" s="17" t="s">
        <v>623</v>
      </c>
      <c r="M6" s="701"/>
      <c r="N6" s="701"/>
      <c r="O6" s="701"/>
    </row>
    <row r="7" spans="1:17" s="1" customFormat="1" ht="18" customHeight="1" x14ac:dyDescent="0.25">
      <c r="A7" s="17" t="s">
        <v>15</v>
      </c>
      <c r="B7" s="17" t="s">
        <v>16</v>
      </c>
      <c r="C7" s="17">
        <v>1</v>
      </c>
      <c r="D7" s="17">
        <v>2</v>
      </c>
      <c r="E7" s="17">
        <v>3</v>
      </c>
      <c r="F7" s="17">
        <v>4</v>
      </c>
      <c r="G7" s="17">
        <v>6</v>
      </c>
      <c r="H7" s="17">
        <v>7</v>
      </c>
      <c r="I7" s="17">
        <v>10</v>
      </c>
      <c r="J7" s="17">
        <v>11</v>
      </c>
      <c r="K7" s="17">
        <v>12</v>
      </c>
      <c r="L7" s="17">
        <v>13</v>
      </c>
      <c r="M7" s="17">
        <v>14</v>
      </c>
      <c r="N7" s="17">
        <v>15</v>
      </c>
      <c r="O7" s="17">
        <v>16</v>
      </c>
    </row>
    <row r="8" spans="1:17" s="198" customFormat="1" ht="26.25" customHeight="1" x14ac:dyDescent="0.25">
      <c r="A8" s="17"/>
      <c r="B8" s="17" t="s">
        <v>133</v>
      </c>
      <c r="C8" s="639">
        <f t="shared" ref="C8:O8" si="0">SUM(C9:C27)</f>
        <v>188622.89</v>
      </c>
      <c r="D8" s="674">
        <f t="shared" si="0"/>
        <v>130577.89</v>
      </c>
      <c r="E8" s="639">
        <f t="shared" si="0"/>
        <v>0</v>
      </c>
      <c r="F8" s="639">
        <f t="shared" si="0"/>
        <v>4997</v>
      </c>
      <c r="G8" s="674">
        <f t="shared" si="0"/>
        <v>6149</v>
      </c>
      <c r="H8" s="674">
        <f t="shared" si="0"/>
        <v>675.8</v>
      </c>
      <c r="I8" s="674">
        <f t="shared" si="0"/>
        <v>215.5</v>
      </c>
      <c r="J8" s="674">
        <f t="shared" si="0"/>
        <v>5829.5</v>
      </c>
      <c r="K8" s="639">
        <f t="shared" si="0"/>
        <v>4677.5</v>
      </c>
      <c r="L8" s="639">
        <f t="shared" si="0"/>
        <v>1152</v>
      </c>
      <c r="M8" s="674">
        <f t="shared" si="0"/>
        <v>28171.200000000001</v>
      </c>
      <c r="N8" s="674">
        <f t="shared" si="0"/>
        <v>12007</v>
      </c>
      <c r="O8" s="639">
        <f t="shared" si="0"/>
        <v>0</v>
      </c>
      <c r="P8" s="653"/>
      <c r="Q8" s="268">
        <f>'35'!C9-'37'!C8</f>
        <v>0</v>
      </c>
    </row>
    <row r="9" spans="1:17" s="1" customFormat="1" ht="18.95" customHeight="1" x14ac:dyDescent="0.25">
      <c r="A9" s="18">
        <v>1</v>
      </c>
      <c r="B9" s="478" t="s">
        <v>890</v>
      </c>
      <c r="C9" s="654">
        <f>SUM(D9:O9)-K9-L9</f>
        <v>6251.4009999999998</v>
      </c>
      <c r="D9" s="654"/>
      <c r="E9" s="654"/>
      <c r="F9" s="654"/>
      <c r="G9" s="654"/>
      <c r="H9" s="654"/>
      <c r="I9" s="655"/>
      <c r="J9" s="655"/>
      <c r="K9" s="655"/>
      <c r="L9" s="655"/>
      <c r="M9" s="654">
        <f>'Chi tiết đơn vị'!E178</f>
        <v>6251.4009999999998</v>
      </c>
      <c r="N9" s="656"/>
      <c r="O9" s="656"/>
      <c r="P9" s="657"/>
      <c r="Q9" s="397"/>
    </row>
    <row r="10" spans="1:17" s="1" customFormat="1" ht="18.95" customHeight="1" x14ac:dyDescent="0.25">
      <c r="A10" s="18">
        <v>2</v>
      </c>
      <c r="B10" s="478" t="s">
        <v>891</v>
      </c>
      <c r="C10" s="654">
        <f t="shared" ref="C10:C26" si="1">SUM(D10:O10)-K10-L10</f>
        <v>4943.79</v>
      </c>
      <c r="D10" s="654"/>
      <c r="E10" s="654"/>
      <c r="F10" s="654"/>
      <c r="G10" s="654"/>
      <c r="H10" s="654"/>
      <c r="I10" s="655"/>
      <c r="J10" s="641"/>
      <c r="K10" s="655"/>
      <c r="L10" s="641"/>
      <c r="M10" s="654">
        <f>'Chi tiết đơn vị'!E209</f>
        <v>4943.79</v>
      </c>
      <c r="N10" s="656"/>
      <c r="O10" s="656"/>
      <c r="P10" s="657"/>
    </row>
    <row r="11" spans="1:17" s="1" customFormat="1" ht="18.95" customHeight="1" x14ac:dyDescent="0.25">
      <c r="A11" s="18">
        <v>3</v>
      </c>
      <c r="B11" s="478" t="s">
        <v>892</v>
      </c>
      <c r="C11" s="654">
        <f t="shared" si="1"/>
        <v>15697.145999999999</v>
      </c>
      <c r="D11" s="654"/>
      <c r="E11" s="656"/>
      <c r="F11" s="654">
        <f>'Chi tiết đơn vị'!E218</f>
        <v>4447</v>
      </c>
      <c r="G11" s="654"/>
      <c r="H11" s="654"/>
      <c r="I11" s="655"/>
      <c r="J11" s="655"/>
      <c r="K11" s="655"/>
      <c r="L11" s="655"/>
      <c r="M11" s="656">
        <f>'Chi tiết đơn vị'!E185</f>
        <v>11250.145999999999</v>
      </c>
      <c r="N11" s="656"/>
      <c r="O11" s="656"/>
      <c r="P11" s="657"/>
    </row>
    <row r="12" spans="1:17" s="1" customFormat="1" ht="18.95" customHeight="1" x14ac:dyDescent="0.25">
      <c r="A12" s="18">
        <v>4</v>
      </c>
      <c r="B12" s="478" t="s">
        <v>893</v>
      </c>
      <c r="C12" s="654">
        <f t="shared" si="1"/>
        <v>6760.866</v>
      </c>
      <c r="D12" s="654"/>
      <c r="E12" s="656"/>
      <c r="F12" s="654"/>
      <c r="G12" s="654"/>
      <c r="H12" s="654"/>
      <c r="I12" s="655">
        <f>+'Chi tiết đơn vị'!E22</f>
        <v>215.5</v>
      </c>
      <c r="J12" s="655">
        <f>K12+L12</f>
        <v>4677.5</v>
      </c>
      <c r="K12" s="655">
        <f>+'Chi tiết đơn vị'!E14</f>
        <v>4677.5</v>
      </c>
      <c r="L12" s="655"/>
      <c r="M12" s="656">
        <f>'Chi tiết đơn vị'!E194</f>
        <v>1867.866</v>
      </c>
      <c r="N12" s="656"/>
      <c r="O12" s="656"/>
      <c r="P12" s="657"/>
    </row>
    <row r="13" spans="1:17" s="252" customFormat="1" ht="18.95" customHeight="1" x14ac:dyDescent="0.25">
      <c r="A13" s="18">
        <v>5</v>
      </c>
      <c r="B13" s="478" t="s">
        <v>894</v>
      </c>
      <c r="C13" s="654">
        <f t="shared" si="1"/>
        <v>15309.456</v>
      </c>
      <c r="D13" s="658">
        <f>'Chi tiết đơn vị'!E148</f>
        <v>898.37800000000004</v>
      </c>
      <c r="E13" s="658"/>
      <c r="F13" s="658"/>
      <c r="G13" s="658"/>
      <c r="H13" s="658">
        <f>'Chi tiết đơn vị'!E158</f>
        <v>115</v>
      </c>
      <c r="I13" s="658"/>
      <c r="J13" s="658"/>
      <c r="K13" s="658"/>
      <c r="L13" s="658"/>
      <c r="M13" s="659">
        <f>'Chi tiết đơn vị'!E198</f>
        <v>2732.2780000000002</v>
      </c>
      <c r="N13" s="659">
        <f>'Chi tiết đơn vị'!E165</f>
        <v>11563.8</v>
      </c>
      <c r="O13" s="659"/>
      <c r="P13" s="660"/>
    </row>
    <row r="14" spans="1:17" s="1" customFormat="1" ht="18.95" customHeight="1" x14ac:dyDescent="0.25">
      <c r="A14" s="18">
        <v>6</v>
      </c>
      <c r="B14" s="478" t="s">
        <v>895</v>
      </c>
      <c r="C14" s="654">
        <f t="shared" si="1"/>
        <v>1125.7190000000001</v>
      </c>
      <c r="D14" s="654"/>
      <c r="E14" s="654"/>
      <c r="F14" s="654"/>
      <c r="G14" s="654"/>
      <c r="H14" s="654"/>
      <c r="I14" s="655"/>
      <c r="J14" s="655"/>
      <c r="K14" s="655"/>
      <c r="L14" s="655"/>
      <c r="M14" s="656">
        <f>'Chi tiết đơn vị'!E204</f>
        <v>1125.7190000000001</v>
      </c>
      <c r="N14" s="656"/>
      <c r="O14" s="656"/>
      <c r="P14" s="657"/>
    </row>
    <row r="15" spans="1:17" s="252" customFormat="1" ht="18.95" customHeight="1" x14ac:dyDescent="0.25">
      <c r="A15" s="18">
        <v>7</v>
      </c>
      <c r="B15" s="478" t="s">
        <v>932</v>
      </c>
      <c r="C15" s="654">
        <f t="shared" si="1"/>
        <v>1712.8000000000002</v>
      </c>
      <c r="D15" s="658"/>
      <c r="E15" s="658"/>
      <c r="F15" s="658"/>
      <c r="G15" s="658"/>
      <c r="H15" s="658">
        <f>'Chi tiết đơn vị'!E153</f>
        <v>560.79999999999995</v>
      </c>
      <c r="I15" s="658"/>
      <c r="J15" s="655">
        <f>K15+L15</f>
        <v>1152</v>
      </c>
      <c r="K15" s="658"/>
      <c r="L15" s="658">
        <f>+'Chi tiết đơn vị'!E10</f>
        <v>1152</v>
      </c>
      <c r="M15" s="659"/>
      <c r="N15" s="659"/>
      <c r="O15" s="659"/>
      <c r="P15" s="660"/>
    </row>
    <row r="16" spans="1:17" s="1" customFormat="1" ht="18.75" customHeight="1" x14ac:dyDescent="0.25">
      <c r="A16" s="18">
        <v>8</v>
      </c>
      <c r="B16" s="478" t="s">
        <v>923</v>
      </c>
      <c r="C16" s="654">
        <f t="shared" si="1"/>
        <v>6249</v>
      </c>
      <c r="D16" s="654"/>
      <c r="E16" s="654"/>
      <c r="F16" s="654"/>
      <c r="G16" s="654">
        <f>'Chi tiết đơn vị'!E161</f>
        <v>6149</v>
      </c>
      <c r="H16" s="654"/>
      <c r="I16" s="655"/>
      <c r="J16" s="655"/>
      <c r="K16" s="655"/>
      <c r="L16" s="655"/>
      <c r="M16" s="656"/>
      <c r="N16" s="656">
        <f>'Chi tiết đơn vị'!E176</f>
        <v>100</v>
      </c>
      <c r="O16" s="656"/>
      <c r="P16" s="657"/>
    </row>
    <row r="17" spans="1:16" s="1" customFormat="1" ht="18.95" customHeight="1" x14ac:dyDescent="0.25">
      <c r="A17" s="18">
        <v>9</v>
      </c>
      <c r="B17" s="478" t="s">
        <v>1231</v>
      </c>
      <c r="C17" s="654">
        <f t="shared" si="1"/>
        <v>493.2</v>
      </c>
      <c r="D17" s="654"/>
      <c r="E17" s="654"/>
      <c r="F17" s="654">
        <f>'Chi tiết đơn vị'!E225</f>
        <v>150</v>
      </c>
      <c r="G17" s="654"/>
      <c r="H17" s="654"/>
      <c r="I17" s="655"/>
      <c r="J17" s="655"/>
      <c r="K17" s="655"/>
      <c r="L17" s="655"/>
      <c r="M17" s="656"/>
      <c r="N17" s="656">
        <f>'Chi tiết đơn vị'!E172</f>
        <v>343.2</v>
      </c>
      <c r="O17" s="656"/>
      <c r="P17" s="657"/>
    </row>
    <row r="18" spans="1:16" s="1" customFormat="1" ht="18.95" customHeight="1" x14ac:dyDescent="0.25">
      <c r="A18" s="18">
        <v>10</v>
      </c>
      <c r="B18" s="478" t="s">
        <v>1391</v>
      </c>
      <c r="C18" s="654">
        <f t="shared" si="1"/>
        <v>400</v>
      </c>
      <c r="D18" s="654"/>
      <c r="E18" s="654"/>
      <c r="F18" s="654">
        <f>'Chi tiết đơn vị'!E223</f>
        <v>400</v>
      </c>
      <c r="G18" s="654"/>
      <c r="H18" s="654"/>
      <c r="I18" s="655"/>
      <c r="J18" s="655"/>
      <c r="K18" s="655"/>
      <c r="L18" s="655"/>
      <c r="M18" s="656"/>
      <c r="N18" s="656"/>
      <c r="O18" s="656"/>
      <c r="P18" s="657"/>
    </row>
    <row r="19" spans="1:16" s="1" customFormat="1" ht="18.95" customHeight="1" x14ac:dyDescent="0.25">
      <c r="A19" s="18">
        <v>11</v>
      </c>
      <c r="B19" s="212" t="s">
        <v>1236</v>
      </c>
      <c r="C19" s="654">
        <f t="shared" si="1"/>
        <v>12144.933000000001</v>
      </c>
      <c r="D19" s="654">
        <f>'Chi tiết đơn vị'!E26</f>
        <v>12144.933000000001</v>
      </c>
      <c r="E19" s="654"/>
      <c r="F19" s="654"/>
      <c r="G19" s="654"/>
      <c r="H19" s="654"/>
      <c r="I19" s="655"/>
      <c r="J19" s="655"/>
      <c r="K19" s="655"/>
      <c r="L19" s="655"/>
      <c r="M19" s="656"/>
      <c r="N19" s="656"/>
      <c r="O19" s="656"/>
      <c r="P19" s="657"/>
    </row>
    <row r="20" spans="1:16" s="1" customFormat="1" ht="24.75" customHeight="1" x14ac:dyDescent="0.25">
      <c r="A20" s="18">
        <v>12</v>
      </c>
      <c r="B20" s="212" t="s">
        <v>1233</v>
      </c>
      <c r="C20" s="654">
        <f t="shared" si="1"/>
        <v>17227.595999999998</v>
      </c>
      <c r="D20" s="654">
        <f>'Chi tiết đơn vị'!E41</f>
        <v>17227.595999999998</v>
      </c>
      <c r="E20" s="654"/>
      <c r="F20" s="654"/>
      <c r="G20" s="654"/>
      <c r="H20" s="654"/>
      <c r="I20" s="655"/>
      <c r="J20" s="655"/>
      <c r="K20" s="655"/>
      <c r="L20" s="655"/>
      <c r="M20" s="656"/>
      <c r="N20" s="656"/>
      <c r="O20" s="656"/>
      <c r="P20" s="657"/>
    </row>
    <row r="21" spans="1:16" s="1" customFormat="1" ht="18.95" customHeight="1" x14ac:dyDescent="0.25">
      <c r="A21" s="18">
        <v>13</v>
      </c>
      <c r="B21" s="212" t="s">
        <v>1247</v>
      </c>
      <c r="C21" s="654">
        <f t="shared" si="1"/>
        <v>6883.7449999999999</v>
      </c>
      <c r="D21" s="654">
        <f>'Chi tiết đơn vị'!E56</f>
        <v>6883.7449999999999</v>
      </c>
      <c r="E21" s="654"/>
      <c r="F21" s="654"/>
      <c r="G21" s="654"/>
      <c r="H21" s="654"/>
      <c r="I21" s="655"/>
      <c r="J21" s="655"/>
      <c r="K21" s="655"/>
      <c r="L21" s="655"/>
      <c r="M21" s="656"/>
      <c r="N21" s="656"/>
      <c r="O21" s="656"/>
      <c r="P21" s="657"/>
    </row>
    <row r="22" spans="1:16" s="1" customFormat="1" ht="23.25" customHeight="1" x14ac:dyDescent="0.25">
      <c r="A22" s="18">
        <v>14</v>
      </c>
      <c r="B22" s="212" t="s">
        <v>1237</v>
      </c>
      <c r="C22" s="654">
        <f t="shared" si="1"/>
        <v>11083.944</v>
      </c>
      <c r="D22" s="654">
        <f>'Chi tiết đơn vị'!E72</f>
        <v>11083.944</v>
      </c>
      <c r="E22" s="654"/>
      <c r="F22" s="654"/>
      <c r="G22" s="654"/>
      <c r="H22" s="654"/>
      <c r="I22" s="655"/>
      <c r="J22" s="655"/>
      <c r="K22" s="655"/>
      <c r="L22" s="655"/>
      <c r="M22" s="656"/>
      <c r="N22" s="656"/>
      <c r="O22" s="656"/>
      <c r="P22" s="657"/>
    </row>
    <row r="23" spans="1:16" s="1" customFormat="1" ht="24.75" customHeight="1" x14ac:dyDescent="0.25">
      <c r="A23" s="18">
        <v>15</v>
      </c>
      <c r="B23" s="212" t="s">
        <v>1234</v>
      </c>
      <c r="C23" s="654">
        <f t="shared" si="1"/>
        <v>18300.701000000001</v>
      </c>
      <c r="D23" s="654">
        <f>'Chi tiết đơn vị'!E87</f>
        <v>18300.701000000001</v>
      </c>
      <c r="E23" s="654"/>
      <c r="F23" s="654"/>
      <c r="G23" s="654"/>
      <c r="H23" s="654"/>
      <c r="I23" s="655"/>
      <c r="J23" s="655"/>
      <c r="K23" s="655"/>
      <c r="L23" s="655"/>
      <c r="M23" s="656"/>
      <c r="N23" s="656"/>
      <c r="O23" s="656"/>
      <c r="P23" s="657"/>
    </row>
    <row r="24" spans="1:16" s="1" customFormat="1" ht="34.5" customHeight="1" x14ac:dyDescent="0.25">
      <c r="A24" s="18">
        <v>16</v>
      </c>
      <c r="B24" s="20" t="s">
        <v>1238</v>
      </c>
      <c r="C24" s="654">
        <f t="shared" si="1"/>
        <v>17069.026999999998</v>
      </c>
      <c r="D24" s="654">
        <f>'Chi tiết đơn vị'!E103</f>
        <v>17069.026999999998</v>
      </c>
      <c r="E24" s="654"/>
      <c r="F24" s="654"/>
      <c r="G24" s="654"/>
      <c r="H24" s="654"/>
      <c r="I24" s="655"/>
      <c r="J24" s="655"/>
      <c r="K24" s="655"/>
      <c r="L24" s="655"/>
      <c r="M24" s="656"/>
      <c r="N24" s="656"/>
      <c r="O24" s="656"/>
      <c r="P24" s="657"/>
    </row>
    <row r="25" spans="1:16" s="1" customFormat="1" ht="41.25" customHeight="1" x14ac:dyDescent="0.25">
      <c r="A25" s="18">
        <v>17</v>
      </c>
      <c r="B25" s="20" t="s">
        <v>1235</v>
      </c>
      <c r="C25" s="654">
        <f t="shared" si="1"/>
        <v>29499.559000000001</v>
      </c>
      <c r="D25" s="654">
        <f>'Chi tiết đơn vị'!E118</f>
        <v>29499.559000000001</v>
      </c>
      <c r="E25" s="654"/>
      <c r="F25" s="654"/>
      <c r="G25" s="654"/>
      <c r="H25" s="654"/>
      <c r="I25" s="655"/>
      <c r="J25" s="655"/>
      <c r="K25" s="655"/>
      <c r="L25" s="655"/>
      <c r="M25" s="656"/>
      <c r="N25" s="656"/>
      <c r="O25" s="656"/>
      <c r="P25" s="657"/>
    </row>
    <row r="26" spans="1:16" s="1" customFormat="1" ht="36" customHeight="1" x14ac:dyDescent="0.25">
      <c r="A26" s="18">
        <v>18</v>
      </c>
      <c r="B26" s="20" t="s">
        <v>1232</v>
      </c>
      <c r="C26" s="654">
        <f t="shared" si="1"/>
        <v>17470.006999999998</v>
      </c>
      <c r="D26" s="654">
        <f>'Chi tiết đơn vị'!E133</f>
        <v>17470.006999999998</v>
      </c>
      <c r="E26" s="654"/>
      <c r="F26" s="654"/>
      <c r="G26" s="654"/>
      <c r="H26" s="654"/>
      <c r="I26" s="655"/>
      <c r="J26" s="655"/>
      <c r="K26" s="655"/>
      <c r="L26" s="655"/>
      <c r="M26" s="656"/>
      <c r="N26" s="656"/>
      <c r="O26" s="656"/>
      <c r="P26" s="657"/>
    </row>
    <row r="30" spans="1:16" x14ac:dyDescent="0.25">
      <c r="G30" s="110"/>
    </row>
  </sheetData>
  <mergeCells count="19">
    <mergeCell ref="I5:I6"/>
    <mergeCell ref="A5:A6"/>
    <mergeCell ref="B5:B6"/>
    <mergeCell ref="J5:J6"/>
    <mergeCell ref="A3:O3"/>
    <mergeCell ref="H5:H6"/>
    <mergeCell ref="M1:O1"/>
    <mergeCell ref="N5:N6"/>
    <mergeCell ref="O5:O6"/>
    <mergeCell ref="C5:C6"/>
    <mergeCell ref="D5:D6"/>
    <mergeCell ref="M4:O4"/>
    <mergeCell ref="E5:E6"/>
    <mergeCell ref="A2:O2"/>
    <mergeCell ref="A1:B1"/>
    <mergeCell ref="F5:F6"/>
    <mergeCell ref="G5:G6"/>
    <mergeCell ref="K5:L5"/>
    <mergeCell ref="M5:M6"/>
  </mergeCells>
  <pageMargins left="0.19685039370078741" right="0.19685039370078741" top="0.39370078740157483" bottom="0.26" header="0.19685039370078741" footer="0.19685039370078741"/>
  <pageSetup paperSize="9" scale="66"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B050"/>
  </sheetPr>
  <dimension ref="A1:K17"/>
  <sheetViews>
    <sheetView zoomScaleNormal="100" workbookViewId="0">
      <selection activeCell="N9" sqref="N9"/>
    </sheetView>
  </sheetViews>
  <sheetFormatPr defaultColWidth="9.140625" defaultRowHeight="12.75" x14ac:dyDescent="0.25"/>
  <cols>
    <col min="1" max="1" width="5.140625" style="103" customWidth="1"/>
    <col min="2" max="2" width="22.5703125" style="103" customWidth="1"/>
    <col min="3" max="3" width="14.28515625" style="103" customWidth="1"/>
    <col min="4" max="4" width="14.5703125" style="103" customWidth="1"/>
    <col min="5" max="5" width="12.85546875" style="103" customWidth="1"/>
    <col min="6" max="6" width="13.28515625" style="103" customWidth="1"/>
    <col min="7" max="7" width="13" style="103" customWidth="1"/>
    <col min="8" max="8" width="14.5703125" style="103" customWidth="1"/>
    <col min="9" max="9" width="10" style="103" customWidth="1"/>
    <col min="10" max="10" width="10.42578125" style="103" customWidth="1"/>
    <col min="11" max="11" width="14.5703125" style="103" customWidth="1"/>
    <col min="12" max="14" width="9.140625" style="103"/>
    <col min="15" max="15" width="10.28515625" style="103" customWidth="1"/>
    <col min="16" max="16" width="12.7109375" style="103" customWidth="1"/>
    <col min="17" max="16384" width="9.140625" style="103"/>
  </cols>
  <sheetData>
    <row r="1" spans="1:11" ht="18.75" customHeight="1" x14ac:dyDescent="0.25">
      <c r="A1" s="742"/>
      <c r="B1" s="742"/>
      <c r="C1" s="100"/>
      <c r="D1" s="100"/>
      <c r="E1" s="100"/>
      <c r="F1" s="100"/>
      <c r="G1" s="100"/>
      <c r="H1" s="100"/>
      <c r="I1" s="100"/>
      <c r="J1" s="723" t="s">
        <v>696</v>
      </c>
      <c r="K1" s="723"/>
    </row>
    <row r="2" spans="1:11" ht="18.75" customHeight="1" x14ac:dyDescent="0.25">
      <c r="A2" s="742"/>
      <c r="B2" s="742"/>
      <c r="C2" s="100"/>
      <c r="D2" s="100"/>
      <c r="E2" s="100"/>
      <c r="F2" s="100"/>
      <c r="G2" s="100"/>
      <c r="H2" s="100"/>
      <c r="I2" s="100"/>
      <c r="J2" s="100"/>
    </row>
    <row r="3" spans="1:11" ht="45.75" customHeight="1" x14ac:dyDescent="0.25">
      <c r="A3" s="748" t="s">
        <v>917</v>
      </c>
      <c r="B3" s="748"/>
      <c r="C3" s="748"/>
      <c r="D3" s="748"/>
      <c r="E3" s="748"/>
      <c r="F3" s="748"/>
      <c r="G3" s="748"/>
      <c r="H3" s="748"/>
      <c r="I3" s="748"/>
      <c r="J3" s="748"/>
      <c r="K3" s="748"/>
    </row>
    <row r="4" spans="1:11" ht="18" customHeight="1" x14ac:dyDescent="0.25">
      <c r="A4" s="749" t="str">
        <f>'30'!A3:G3</f>
        <v>(Kèm theo Nghị quyết số 25/NQ-HĐND ngày 23/12/2025 của HĐND xã Phiêng Pằn)</v>
      </c>
      <c r="B4" s="749"/>
      <c r="C4" s="749"/>
      <c r="D4" s="749"/>
      <c r="E4" s="749"/>
      <c r="F4" s="749"/>
      <c r="G4" s="749"/>
      <c r="H4" s="749"/>
      <c r="I4" s="749"/>
      <c r="J4" s="749"/>
      <c r="K4" s="749"/>
    </row>
    <row r="5" spans="1:11" ht="24.75" customHeight="1" x14ac:dyDescent="0.2">
      <c r="J5" s="750" t="s">
        <v>919</v>
      </c>
      <c r="K5" s="750"/>
    </row>
    <row r="6" spans="1:11" ht="23.25" customHeight="1" x14ac:dyDescent="0.25">
      <c r="A6" s="722" t="s">
        <v>3</v>
      </c>
      <c r="B6" s="722" t="s">
        <v>161</v>
      </c>
      <c r="C6" s="722" t="s">
        <v>561</v>
      </c>
      <c r="D6" s="722" t="s">
        <v>362</v>
      </c>
      <c r="E6" s="722" t="s">
        <v>713</v>
      </c>
      <c r="F6" s="722"/>
      <c r="G6" s="722"/>
      <c r="H6" s="722" t="s">
        <v>714</v>
      </c>
      <c r="I6" s="722" t="s">
        <v>715</v>
      </c>
      <c r="J6" s="722" t="s">
        <v>243</v>
      </c>
      <c r="K6" s="722" t="s">
        <v>367</v>
      </c>
    </row>
    <row r="7" spans="1:11" ht="24.75" customHeight="1" x14ac:dyDescent="0.25">
      <c r="A7" s="722"/>
      <c r="B7" s="722"/>
      <c r="C7" s="722"/>
      <c r="D7" s="722"/>
      <c r="E7" s="722" t="s">
        <v>363</v>
      </c>
      <c r="F7" s="722" t="s">
        <v>716</v>
      </c>
      <c r="G7" s="722"/>
      <c r="H7" s="722"/>
      <c r="I7" s="722"/>
      <c r="J7" s="722"/>
      <c r="K7" s="722"/>
    </row>
    <row r="8" spans="1:11" ht="69.75" customHeight="1" x14ac:dyDescent="0.25">
      <c r="A8" s="722"/>
      <c r="B8" s="722"/>
      <c r="C8" s="722"/>
      <c r="D8" s="722"/>
      <c r="E8" s="722"/>
      <c r="F8" s="99" t="s">
        <v>130</v>
      </c>
      <c r="G8" s="99" t="s">
        <v>717</v>
      </c>
      <c r="H8" s="722"/>
      <c r="I8" s="722"/>
      <c r="J8" s="722"/>
      <c r="K8" s="722"/>
    </row>
    <row r="9" spans="1:11" ht="19.5" customHeight="1" x14ac:dyDescent="0.25">
      <c r="A9" s="99" t="s">
        <v>15</v>
      </c>
      <c r="B9" s="99" t="s">
        <v>16</v>
      </c>
      <c r="C9" s="99">
        <v>1</v>
      </c>
      <c r="D9" s="99" t="s">
        <v>718</v>
      </c>
      <c r="E9" s="99">
        <v>3</v>
      </c>
      <c r="F9" s="99">
        <v>4</v>
      </c>
      <c r="G9" s="99">
        <v>5</v>
      </c>
      <c r="H9" s="99">
        <v>6</v>
      </c>
      <c r="I9" s="99">
        <v>7</v>
      </c>
      <c r="J9" s="99">
        <v>8</v>
      </c>
      <c r="K9" s="99" t="s">
        <v>719</v>
      </c>
    </row>
    <row r="10" spans="1:11" ht="24" customHeight="1" x14ac:dyDescent="0.25">
      <c r="A10" s="37"/>
      <c r="B10" s="99" t="s">
        <v>133</v>
      </c>
      <c r="C10" s="91">
        <f t="shared" ref="C10:J10" si="0">SUM(C11:C12)</f>
        <v>28257</v>
      </c>
      <c r="D10" s="91">
        <f>SUM(D11:D12)</f>
        <v>26847</v>
      </c>
      <c r="E10" s="91">
        <f t="shared" si="0"/>
        <v>930</v>
      </c>
      <c r="F10" s="91">
        <f t="shared" si="0"/>
        <v>27327</v>
      </c>
      <c r="G10" s="91">
        <f t="shared" si="0"/>
        <v>25917</v>
      </c>
      <c r="H10" s="91">
        <f t="shared" si="0"/>
        <v>138486</v>
      </c>
      <c r="I10" s="87">
        <f t="shared" si="0"/>
        <v>0</v>
      </c>
      <c r="J10" s="87">
        <f t="shared" si="0"/>
        <v>0</v>
      </c>
      <c r="K10" s="91">
        <f>SUM(K11:K12)</f>
        <v>165333</v>
      </c>
    </row>
    <row r="11" spans="1:11" ht="24" customHeight="1" x14ac:dyDescent="0.25">
      <c r="A11" s="75">
        <v>1</v>
      </c>
      <c r="B11" s="76" t="s">
        <v>896</v>
      </c>
      <c r="C11" s="92">
        <v>28257</v>
      </c>
      <c r="D11" s="136">
        <v>26847</v>
      </c>
      <c r="E11" s="97">
        <f>200+330+400</f>
        <v>930</v>
      </c>
      <c r="F11" s="139">
        <f>C11-E11</f>
        <v>27327</v>
      </c>
      <c r="G11" s="139">
        <f>D11-E11</f>
        <v>25917</v>
      </c>
      <c r="H11" s="136">
        <v>138486</v>
      </c>
      <c r="I11" s="88">
        <v>0</v>
      </c>
      <c r="J11" s="88">
        <v>0</v>
      </c>
      <c r="K11" s="92">
        <f>+H11+D11+J11</f>
        <v>165333</v>
      </c>
    </row>
    <row r="12" spans="1:11" ht="24" customHeight="1" x14ac:dyDescent="0.25">
      <c r="A12" s="77"/>
      <c r="B12" s="78"/>
      <c r="C12" s="84"/>
      <c r="D12" s="84"/>
      <c r="E12" s="84"/>
      <c r="F12" s="84"/>
      <c r="G12" s="84"/>
      <c r="H12" s="79"/>
      <c r="I12" s="85"/>
      <c r="J12" s="85"/>
      <c r="K12" s="84"/>
    </row>
    <row r="14" spans="1:11" x14ac:dyDescent="0.25">
      <c r="F14" s="140"/>
    </row>
    <row r="15" spans="1:11" x14ac:dyDescent="0.25">
      <c r="D15" s="137"/>
    </row>
    <row r="17" spans="8:8" x14ac:dyDescent="0.25">
      <c r="H17" s="104"/>
    </row>
  </sheetData>
  <mergeCells count="17">
    <mergeCell ref="J6:J8"/>
    <mergeCell ref="J1:K1"/>
    <mergeCell ref="K6:K8"/>
    <mergeCell ref="E7:E8"/>
    <mergeCell ref="F7:G7"/>
    <mergeCell ref="A1:B1"/>
    <mergeCell ref="A2:B2"/>
    <mergeCell ref="A3:K3"/>
    <mergeCell ref="A4:K4"/>
    <mergeCell ref="A6:A8"/>
    <mergeCell ref="B6:B8"/>
    <mergeCell ref="J5:K5"/>
    <mergeCell ref="C6:C8"/>
    <mergeCell ref="D6:D8"/>
    <mergeCell ref="E6:G6"/>
    <mergeCell ref="H6:H8"/>
    <mergeCell ref="I6:I8"/>
  </mergeCells>
  <pageMargins left="0.19685039370078741" right="0.19685039370078741" top="0.39370078740157483" bottom="0.39370078740157483" header="0.19685039370078741" footer="0.19685039370078741"/>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0000"/>
  </sheetPr>
  <dimension ref="A1:F21"/>
  <sheetViews>
    <sheetView workbookViewId="0">
      <selection activeCell="B8" sqref="B8"/>
    </sheetView>
  </sheetViews>
  <sheetFormatPr defaultRowHeight="15" x14ac:dyDescent="0.25"/>
  <cols>
    <col min="1" max="1" width="6.5703125" customWidth="1"/>
    <col min="2" max="2" width="36.5703125" customWidth="1"/>
    <col min="3" max="6" width="10.42578125" customWidth="1"/>
  </cols>
  <sheetData>
    <row r="1" spans="1:6" ht="15.75" x14ac:dyDescent="0.25">
      <c r="F1" s="25" t="s">
        <v>697</v>
      </c>
    </row>
    <row r="2" spans="1:6" ht="39.75" customHeight="1" x14ac:dyDescent="0.25">
      <c r="A2" s="716" t="s">
        <v>872</v>
      </c>
      <c r="B2" s="716"/>
      <c r="C2" s="716"/>
      <c r="D2" s="716"/>
      <c r="E2" s="716"/>
      <c r="F2" s="716"/>
    </row>
    <row r="3" spans="1:6" ht="15.75" x14ac:dyDescent="0.25">
      <c r="A3" s="711" t="s">
        <v>720</v>
      </c>
      <c r="B3" s="711"/>
      <c r="C3" s="711"/>
      <c r="D3" s="711"/>
      <c r="E3" s="711"/>
      <c r="F3" s="711"/>
    </row>
    <row r="4" spans="1:6" ht="15.75" x14ac:dyDescent="0.25">
      <c r="F4" s="26" t="s">
        <v>721</v>
      </c>
    </row>
    <row r="5" spans="1:6" ht="15.75" x14ac:dyDescent="0.25">
      <c r="A5" s="717" t="s">
        <v>3</v>
      </c>
      <c r="B5" s="717" t="s">
        <v>161</v>
      </c>
      <c r="C5" s="717" t="s">
        <v>722</v>
      </c>
      <c r="D5" s="717"/>
      <c r="E5" s="717"/>
      <c r="F5" s="717"/>
    </row>
    <row r="6" spans="1:6" ht="78" customHeight="1" x14ac:dyDescent="0.25">
      <c r="A6" s="717"/>
      <c r="B6" s="717"/>
      <c r="C6" s="29" t="s">
        <v>723</v>
      </c>
      <c r="D6" s="29" t="s">
        <v>724</v>
      </c>
      <c r="E6" s="29" t="s">
        <v>624</v>
      </c>
      <c r="F6" s="29" t="s">
        <v>173</v>
      </c>
    </row>
    <row r="7" spans="1:6" ht="15.75" x14ac:dyDescent="0.25">
      <c r="A7" s="29" t="s">
        <v>15</v>
      </c>
      <c r="B7" s="29" t="s">
        <v>16</v>
      </c>
      <c r="C7" s="29">
        <v>1</v>
      </c>
      <c r="D7" s="29">
        <v>2</v>
      </c>
      <c r="E7" s="29">
        <v>3</v>
      </c>
      <c r="F7" s="29">
        <v>4</v>
      </c>
    </row>
    <row r="8" spans="1:6" ht="15.75" x14ac:dyDescent="0.25">
      <c r="A8" s="28">
        <v>1</v>
      </c>
      <c r="B8" s="31" t="s">
        <v>169</v>
      </c>
      <c r="C8" s="28"/>
      <c r="D8" s="28"/>
      <c r="E8" s="28"/>
      <c r="F8" s="28"/>
    </row>
    <row r="9" spans="1:6" ht="15.75" x14ac:dyDescent="0.25">
      <c r="A9" s="28">
        <v>2</v>
      </c>
      <c r="B9" s="31" t="s">
        <v>170</v>
      </c>
      <c r="C9" s="28"/>
      <c r="D9" s="28"/>
      <c r="E9" s="28"/>
      <c r="F9" s="28"/>
    </row>
    <row r="10" spans="1:6" ht="15.75" x14ac:dyDescent="0.25">
      <c r="A10" s="28">
        <v>3</v>
      </c>
      <c r="B10" s="31" t="s">
        <v>645</v>
      </c>
      <c r="C10" s="28"/>
      <c r="D10" s="28"/>
      <c r="E10" s="28"/>
      <c r="F10" s="28"/>
    </row>
    <row r="11" spans="1:6" ht="15.75" x14ac:dyDescent="0.25">
      <c r="A11" s="28">
        <v>4</v>
      </c>
      <c r="B11" s="31" t="s">
        <v>172</v>
      </c>
      <c r="C11" s="28"/>
      <c r="D11" s="28"/>
      <c r="E11" s="28"/>
      <c r="F11" s="28"/>
    </row>
    <row r="12" spans="1:6" ht="15.75" x14ac:dyDescent="0.25">
      <c r="A12" s="28">
        <v>5</v>
      </c>
      <c r="B12" s="31" t="s">
        <v>612</v>
      </c>
      <c r="C12" s="28"/>
      <c r="D12" s="28"/>
      <c r="E12" s="28"/>
      <c r="F12" s="28"/>
    </row>
    <row r="13" spans="1:6" ht="15.75" x14ac:dyDescent="0.25">
      <c r="A13" s="28">
        <v>6</v>
      </c>
      <c r="B13" s="31" t="s">
        <v>174</v>
      </c>
      <c r="C13" s="28"/>
      <c r="D13" s="28"/>
      <c r="E13" s="28"/>
      <c r="F13" s="28"/>
    </row>
    <row r="14" spans="1:6" ht="15.75" x14ac:dyDescent="0.25">
      <c r="A14" s="28">
        <v>7</v>
      </c>
      <c r="B14" s="31" t="s">
        <v>175</v>
      </c>
      <c r="C14" s="28"/>
      <c r="D14" s="28"/>
      <c r="E14" s="28"/>
      <c r="F14" s="28"/>
    </row>
    <row r="15" spans="1:6" ht="15.75" x14ac:dyDescent="0.25">
      <c r="A15" s="28">
        <v>8</v>
      </c>
      <c r="B15" s="31" t="s">
        <v>647</v>
      </c>
      <c r="C15" s="28"/>
      <c r="D15" s="28"/>
      <c r="E15" s="28"/>
      <c r="F15" s="28"/>
    </row>
    <row r="16" spans="1:6" ht="15.75" x14ac:dyDescent="0.25">
      <c r="A16" s="28">
        <v>9</v>
      </c>
      <c r="B16" s="31" t="s">
        <v>51</v>
      </c>
      <c r="C16" s="28"/>
      <c r="D16" s="28"/>
      <c r="E16" s="28"/>
      <c r="F16" s="28"/>
    </row>
    <row r="17" spans="1:6" ht="15.75" x14ac:dyDescent="0.25">
      <c r="A17" s="28">
        <v>10</v>
      </c>
      <c r="B17" s="31"/>
      <c r="C17" s="28"/>
      <c r="D17" s="28"/>
      <c r="E17" s="28"/>
      <c r="F17" s="28"/>
    </row>
    <row r="18" spans="1:6" ht="15.75" x14ac:dyDescent="0.25">
      <c r="A18" s="28">
        <v>11</v>
      </c>
      <c r="B18" s="31"/>
      <c r="C18" s="28"/>
      <c r="D18" s="28"/>
      <c r="E18" s="28"/>
      <c r="F18" s="28"/>
    </row>
    <row r="19" spans="1:6" ht="15.75" x14ac:dyDescent="0.25">
      <c r="A19" s="28">
        <v>12</v>
      </c>
      <c r="B19" s="31"/>
      <c r="C19" s="28"/>
      <c r="D19" s="28"/>
      <c r="E19" s="28"/>
      <c r="F19" s="28"/>
    </row>
    <row r="20" spans="1:6" ht="15.75" x14ac:dyDescent="0.25">
      <c r="A20" s="28">
        <v>13</v>
      </c>
      <c r="B20" s="31"/>
      <c r="C20" s="28"/>
      <c r="D20" s="28"/>
      <c r="E20" s="28"/>
      <c r="F20" s="28"/>
    </row>
    <row r="21" spans="1:6" ht="15.75" x14ac:dyDescent="0.25">
      <c r="A21" s="28">
        <v>14</v>
      </c>
      <c r="B21" s="31"/>
      <c r="C21" s="28"/>
      <c r="D21" s="28"/>
      <c r="E21" s="28"/>
      <c r="F21" s="28"/>
    </row>
  </sheetData>
  <mergeCells count="5">
    <mergeCell ref="A5:A6"/>
    <mergeCell ref="B5:B6"/>
    <mergeCell ref="C5:F5"/>
    <mergeCell ref="A2:F2"/>
    <mergeCell ref="A3:F3"/>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00B050"/>
  </sheetPr>
  <dimension ref="A1:AK19"/>
  <sheetViews>
    <sheetView topLeftCell="A4" zoomScale="90" zoomScaleNormal="90" workbookViewId="0">
      <selection activeCell="F20" sqref="F20"/>
    </sheetView>
  </sheetViews>
  <sheetFormatPr defaultColWidth="9.140625" defaultRowHeight="12.75" x14ac:dyDescent="0.2"/>
  <cols>
    <col min="1" max="1" width="4.5703125" style="105" customWidth="1"/>
    <col min="2" max="2" width="15.42578125" style="105" customWidth="1"/>
    <col min="3" max="3" width="14.5703125" style="105" customWidth="1"/>
    <col min="4" max="4" width="13.28515625" style="105" customWidth="1"/>
    <col min="5" max="5" width="5.85546875" style="105" customWidth="1"/>
    <col min="6" max="6" width="7.5703125" style="105" customWidth="1"/>
    <col min="7" max="7" width="7" style="105" customWidth="1"/>
    <col min="8" max="8" width="7.5703125" style="105" customWidth="1"/>
    <col min="9" max="9" width="8.140625" style="105" customWidth="1"/>
    <col min="10" max="10" width="7.28515625" style="105" customWidth="1"/>
    <col min="11" max="11" width="18.5703125" style="105" customWidth="1"/>
    <col min="12" max="12" width="13.85546875" style="105" customWidth="1"/>
    <col min="13" max="13" width="8.140625" style="105" customWidth="1"/>
    <col min="14" max="14" width="7.140625" style="105" customWidth="1"/>
    <col min="15" max="15" width="11.7109375" style="105" customWidth="1"/>
    <col min="16" max="17" width="11.28515625" style="105" customWidth="1"/>
    <col min="18" max="18" width="7.42578125" style="105" customWidth="1"/>
    <col min="19" max="19" width="9" style="105" customWidth="1"/>
    <col min="20" max="20" width="8.28515625" style="105" customWidth="1"/>
    <col min="21" max="21" width="7.85546875" style="105" customWidth="1"/>
    <col min="22" max="22" width="8.28515625" style="105" customWidth="1"/>
    <col min="23" max="23" width="14.5703125" style="105" bestFit="1" customWidth="1"/>
    <col min="24" max="34" width="9.140625" style="105"/>
    <col min="35" max="35" width="11.85546875" style="105" customWidth="1"/>
    <col min="36" max="16384" width="9.140625" style="105"/>
  </cols>
  <sheetData>
    <row r="1" spans="1:37" ht="17.25" customHeight="1" x14ac:dyDescent="0.25">
      <c r="A1" s="742"/>
      <c r="B1" s="742"/>
      <c r="C1" s="742"/>
      <c r="D1" s="98"/>
      <c r="E1" s="98"/>
      <c r="F1" s="98"/>
      <c r="G1" s="98"/>
      <c r="H1" s="98"/>
      <c r="I1" s="98"/>
      <c r="J1" s="98"/>
      <c r="K1" s="98"/>
      <c r="L1" s="98"/>
      <c r="M1" s="98"/>
      <c r="N1" s="98"/>
      <c r="O1" s="98"/>
      <c r="P1" s="98"/>
      <c r="Q1" s="98"/>
      <c r="R1" s="98"/>
      <c r="S1" s="98"/>
      <c r="T1" s="98"/>
      <c r="U1" s="723" t="s">
        <v>698</v>
      </c>
      <c r="V1" s="723"/>
    </row>
    <row r="2" spans="1:37" ht="17.25" customHeight="1" x14ac:dyDescent="0.25">
      <c r="A2" s="742"/>
      <c r="B2" s="742"/>
      <c r="C2" s="742"/>
      <c r="D2" s="98"/>
      <c r="E2" s="98"/>
      <c r="F2" s="98"/>
      <c r="G2" s="98"/>
      <c r="H2" s="98"/>
      <c r="I2" s="98"/>
      <c r="J2" s="98"/>
      <c r="K2" s="98"/>
      <c r="L2" s="98"/>
      <c r="M2" s="98"/>
      <c r="N2" s="98"/>
      <c r="O2" s="98"/>
      <c r="P2" s="98"/>
      <c r="Q2" s="98"/>
      <c r="R2" s="98"/>
      <c r="S2" s="98"/>
      <c r="T2" s="98"/>
      <c r="U2" s="98"/>
    </row>
    <row r="3" spans="1:37" ht="30" customHeight="1" x14ac:dyDescent="0.25">
      <c r="A3" s="751" t="s">
        <v>918</v>
      </c>
      <c r="B3" s="751"/>
      <c r="C3" s="751"/>
      <c r="D3" s="751"/>
      <c r="E3" s="751"/>
      <c r="F3" s="751"/>
      <c r="G3" s="751"/>
      <c r="H3" s="751"/>
      <c r="I3" s="751"/>
      <c r="J3" s="751"/>
      <c r="K3" s="751"/>
      <c r="L3" s="751"/>
      <c r="M3" s="751"/>
      <c r="N3" s="751"/>
      <c r="O3" s="751"/>
      <c r="P3" s="751"/>
      <c r="Q3" s="751"/>
      <c r="R3" s="751"/>
      <c r="S3" s="751"/>
      <c r="T3" s="751"/>
      <c r="U3" s="751"/>
      <c r="V3" s="751"/>
    </row>
    <row r="4" spans="1:37" ht="16.5" customHeight="1" x14ac:dyDescent="0.2">
      <c r="A4" s="749" t="str">
        <f>'39'!A4:K4</f>
        <v>(Kèm theo Nghị quyết số 25/NQ-HĐND ngày 23/12/2025 của HĐND xã Phiêng Pằn)</v>
      </c>
      <c r="B4" s="749"/>
      <c r="C4" s="749"/>
      <c r="D4" s="749"/>
      <c r="E4" s="749"/>
      <c r="F4" s="749"/>
      <c r="G4" s="749"/>
      <c r="H4" s="749"/>
      <c r="I4" s="749"/>
      <c r="J4" s="749"/>
      <c r="K4" s="749"/>
      <c r="L4" s="749"/>
      <c r="M4" s="749"/>
      <c r="N4" s="749"/>
      <c r="O4" s="749"/>
      <c r="P4" s="749"/>
      <c r="Q4" s="749"/>
      <c r="R4" s="749"/>
      <c r="S4" s="749"/>
      <c r="T4" s="749"/>
      <c r="U4" s="749"/>
      <c r="V4" s="749"/>
    </row>
    <row r="5" spans="1:37" ht="19.5" customHeight="1" x14ac:dyDescent="0.2">
      <c r="U5" s="750" t="s">
        <v>881</v>
      </c>
      <c r="V5" s="750"/>
    </row>
    <row r="6" spans="1:37" ht="30" customHeight="1" x14ac:dyDescent="0.2">
      <c r="A6" s="722" t="s">
        <v>3</v>
      </c>
      <c r="B6" s="722" t="s">
        <v>161</v>
      </c>
      <c r="C6" s="722" t="s">
        <v>725</v>
      </c>
      <c r="D6" s="752" t="s">
        <v>244</v>
      </c>
      <c r="E6" s="753"/>
      <c r="F6" s="753"/>
      <c r="G6" s="753"/>
      <c r="H6" s="753"/>
      <c r="I6" s="753"/>
      <c r="J6" s="753"/>
      <c r="K6" s="753"/>
      <c r="L6" s="753"/>
      <c r="M6" s="753"/>
      <c r="N6" s="753"/>
      <c r="O6" s="753"/>
      <c r="P6" s="753"/>
      <c r="Q6" s="754"/>
      <c r="R6" s="722" t="s">
        <v>726</v>
      </c>
      <c r="S6" s="722"/>
      <c r="T6" s="722"/>
      <c r="U6" s="722"/>
      <c r="V6" s="722" t="s">
        <v>251</v>
      </c>
    </row>
    <row r="7" spans="1:37" ht="26.25" customHeight="1" x14ac:dyDescent="0.2">
      <c r="A7" s="722"/>
      <c r="B7" s="722"/>
      <c r="C7" s="722"/>
      <c r="D7" s="722" t="s">
        <v>130</v>
      </c>
      <c r="E7" s="722" t="s">
        <v>368</v>
      </c>
      <c r="F7" s="722"/>
      <c r="G7" s="722"/>
      <c r="H7" s="722"/>
      <c r="I7" s="722"/>
      <c r="J7" s="722"/>
      <c r="K7" s="722" t="s">
        <v>96</v>
      </c>
      <c r="L7" s="722"/>
      <c r="M7" s="722"/>
      <c r="N7" s="722" t="s">
        <v>246</v>
      </c>
      <c r="O7" s="722" t="s">
        <v>247</v>
      </c>
      <c r="P7" s="722" t="s">
        <v>727</v>
      </c>
      <c r="Q7" s="755" t="s">
        <v>884</v>
      </c>
      <c r="R7" s="722" t="s">
        <v>130</v>
      </c>
      <c r="S7" s="722" t="s">
        <v>728</v>
      </c>
      <c r="T7" s="722" t="s">
        <v>729</v>
      </c>
      <c r="U7" s="722" t="s">
        <v>730</v>
      </c>
      <c r="V7" s="722"/>
    </row>
    <row r="8" spans="1:37" ht="31.5" customHeight="1" x14ac:dyDescent="0.2">
      <c r="A8" s="722"/>
      <c r="B8" s="722"/>
      <c r="C8" s="722"/>
      <c r="D8" s="722"/>
      <c r="E8" s="722" t="s">
        <v>130</v>
      </c>
      <c r="F8" s="722" t="s">
        <v>162</v>
      </c>
      <c r="G8" s="722"/>
      <c r="H8" s="722" t="s">
        <v>632</v>
      </c>
      <c r="I8" s="722" t="s">
        <v>633</v>
      </c>
      <c r="J8" s="722" t="s">
        <v>429</v>
      </c>
      <c r="K8" s="722" t="s">
        <v>130</v>
      </c>
      <c r="L8" s="722" t="s">
        <v>162</v>
      </c>
      <c r="M8" s="722"/>
      <c r="N8" s="722"/>
      <c r="O8" s="722"/>
      <c r="P8" s="722"/>
      <c r="Q8" s="756"/>
      <c r="R8" s="722"/>
      <c r="S8" s="722"/>
      <c r="T8" s="722"/>
      <c r="U8" s="722"/>
      <c r="V8" s="722"/>
    </row>
    <row r="9" spans="1:37" ht="87.75" customHeight="1" x14ac:dyDescent="0.2">
      <c r="A9" s="722"/>
      <c r="B9" s="722"/>
      <c r="C9" s="722"/>
      <c r="D9" s="722"/>
      <c r="E9" s="722"/>
      <c r="F9" s="99" t="s">
        <v>634</v>
      </c>
      <c r="G9" s="99" t="s">
        <v>427</v>
      </c>
      <c r="H9" s="722"/>
      <c r="I9" s="722"/>
      <c r="J9" s="722"/>
      <c r="K9" s="722"/>
      <c r="L9" s="99" t="s">
        <v>634</v>
      </c>
      <c r="M9" s="99" t="s">
        <v>492</v>
      </c>
      <c r="N9" s="722"/>
      <c r="O9" s="722"/>
      <c r="P9" s="722"/>
      <c r="Q9" s="757"/>
      <c r="R9" s="722"/>
      <c r="S9" s="722"/>
      <c r="T9" s="722"/>
      <c r="U9" s="722"/>
      <c r="V9" s="722"/>
    </row>
    <row r="10" spans="1:37" ht="30" customHeight="1" x14ac:dyDescent="0.2">
      <c r="A10" s="37" t="s">
        <v>15</v>
      </c>
      <c r="B10" s="37" t="s">
        <v>16</v>
      </c>
      <c r="C10" s="37" t="s">
        <v>731</v>
      </c>
      <c r="D10" s="37" t="s">
        <v>732</v>
      </c>
      <c r="E10" s="37" t="s">
        <v>733</v>
      </c>
      <c r="F10" s="37">
        <v>4</v>
      </c>
      <c r="G10" s="37">
        <v>5</v>
      </c>
      <c r="H10" s="37">
        <v>6</v>
      </c>
      <c r="I10" s="37">
        <v>7</v>
      </c>
      <c r="J10" s="37">
        <v>8</v>
      </c>
      <c r="K10" s="37">
        <v>9</v>
      </c>
      <c r="L10" s="37">
        <v>10</v>
      </c>
      <c r="M10" s="37">
        <v>11</v>
      </c>
      <c r="N10" s="37">
        <v>12</v>
      </c>
      <c r="O10" s="37">
        <v>13</v>
      </c>
      <c r="P10" s="37">
        <v>14</v>
      </c>
      <c r="Q10" s="37"/>
      <c r="R10" s="37" t="s">
        <v>734</v>
      </c>
      <c r="S10" s="37">
        <v>16</v>
      </c>
      <c r="T10" s="37">
        <v>17</v>
      </c>
      <c r="U10" s="37">
        <v>18</v>
      </c>
      <c r="V10" s="37">
        <v>19</v>
      </c>
    </row>
    <row r="11" spans="1:37" s="106" customFormat="1" ht="30" customHeight="1" x14ac:dyDescent="0.2">
      <c r="A11" s="93"/>
      <c r="B11" s="94" t="s">
        <v>133</v>
      </c>
      <c r="C11" s="112">
        <f>C12</f>
        <v>196082</v>
      </c>
      <c r="D11" s="112">
        <f>SUM(D12:D12)</f>
        <v>196082</v>
      </c>
      <c r="E11" s="112"/>
      <c r="F11" s="112"/>
      <c r="G11" s="112"/>
      <c r="H11" s="112"/>
      <c r="I11" s="112"/>
      <c r="J11" s="112"/>
      <c r="K11" s="112">
        <f>SUM(K12:K12)</f>
        <v>192775</v>
      </c>
      <c r="L11" s="112">
        <f>SUM(L12:L12)</f>
        <v>104892</v>
      </c>
      <c r="M11" s="112"/>
      <c r="N11" s="112"/>
      <c r="O11" s="112">
        <f>SUM(O12:O12)</f>
        <v>3307</v>
      </c>
      <c r="P11" s="112">
        <f>SUM(P12:P12)</f>
        <v>0</v>
      </c>
      <c r="Q11" s="112">
        <f>SUM(Q12:Q12)</f>
        <v>0</v>
      </c>
      <c r="R11" s="112"/>
      <c r="S11" s="112"/>
      <c r="T11" s="112"/>
      <c r="U11" s="112"/>
      <c r="V11" s="112"/>
      <c r="AJ11" s="106">
        <f>R11*1000</f>
        <v>0</v>
      </c>
      <c r="AK11" s="106">
        <f>S11*1000</f>
        <v>0</v>
      </c>
    </row>
    <row r="12" spans="1:37" ht="30" customHeight="1" x14ac:dyDescent="0.2">
      <c r="A12" s="89">
        <v>1</v>
      </c>
      <c r="B12" s="90" t="s">
        <v>896</v>
      </c>
      <c r="C12" s="113">
        <f>D12+R12+V12</f>
        <v>196082</v>
      </c>
      <c r="D12" s="113">
        <f>+E12+K12+N12+O12+P12+Q12</f>
        <v>196082</v>
      </c>
      <c r="E12" s="113"/>
      <c r="F12" s="113"/>
      <c r="G12" s="113"/>
      <c r="H12" s="113"/>
      <c r="I12" s="113"/>
      <c r="J12" s="113"/>
      <c r="K12" s="114">
        <f>'30'!E15-O12-P12-Q12</f>
        <v>192775</v>
      </c>
      <c r="L12" s="113">
        <v>104892</v>
      </c>
      <c r="M12" s="113"/>
      <c r="N12" s="113"/>
      <c r="O12" s="113">
        <v>3307</v>
      </c>
      <c r="P12" s="113"/>
      <c r="Q12" s="113"/>
      <c r="R12" s="113"/>
      <c r="S12" s="113"/>
      <c r="T12" s="113"/>
      <c r="U12" s="113"/>
      <c r="V12" s="113"/>
      <c r="W12" s="107"/>
      <c r="X12" s="107"/>
      <c r="Y12" s="107"/>
      <c r="Z12" s="107"/>
      <c r="AA12" s="107"/>
      <c r="AB12" s="107"/>
      <c r="AC12" s="107"/>
      <c r="AD12" s="107"/>
      <c r="AE12" s="107"/>
      <c r="AF12" s="107"/>
      <c r="AG12" s="107"/>
      <c r="AH12" s="107"/>
      <c r="AI12" s="107"/>
    </row>
    <row r="13" spans="1:37" ht="30" customHeight="1" x14ac:dyDescent="0.2">
      <c r="A13" s="80"/>
      <c r="B13" s="81"/>
      <c r="C13" s="115"/>
      <c r="D13" s="115"/>
      <c r="E13" s="115"/>
      <c r="F13" s="115"/>
      <c r="G13" s="115"/>
      <c r="H13" s="115"/>
      <c r="I13" s="115"/>
      <c r="J13" s="115"/>
      <c r="K13" s="115"/>
      <c r="L13" s="115"/>
      <c r="M13" s="115"/>
      <c r="N13" s="115"/>
      <c r="O13" s="115"/>
      <c r="P13" s="115"/>
      <c r="Q13" s="115"/>
      <c r="R13" s="115"/>
      <c r="S13" s="115"/>
      <c r="T13" s="115"/>
      <c r="U13" s="115"/>
      <c r="V13" s="115"/>
      <c r="W13" s="108"/>
    </row>
    <row r="14" spans="1:37" ht="13.5" hidden="1" x14ac:dyDescent="0.2">
      <c r="A14" s="82" t="s">
        <v>618</v>
      </c>
    </row>
    <row r="15" spans="1:37" hidden="1" x14ac:dyDescent="0.2">
      <c r="A15" s="83" t="s">
        <v>736</v>
      </c>
    </row>
    <row r="16" spans="1:37" hidden="1" x14ac:dyDescent="0.2">
      <c r="A16" s="83" t="s">
        <v>735</v>
      </c>
    </row>
    <row r="17" spans="3:11" ht="21.75" customHeight="1" x14ac:dyDescent="0.2">
      <c r="C17" s="109"/>
    </row>
    <row r="19" spans="3:11" x14ac:dyDescent="0.2">
      <c r="K19" s="108"/>
    </row>
  </sheetData>
  <mergeCells count="30">
    <mergeCell ref="T7:T9"/>
    <mergeCell ref="E8:E9"/>
    <mergeCell ref="F8:G8"/>
    <mergeCell ref="H8:H9"/>
    <mergeCell ref="K7:M7"/>
    <mergeCell ref="I8:I9"/>
    <mergeCell ref="O7:O9"/>
    <mergeCell ref="L8:M8"/>
    <mergeCell ref="N7:N9"/>
    <mergeCell ref="D7:D9"/>
    <mergeCell ref="P7:P9"/>
    <mergeCell ref="R7:R9"/>
    <mergeCell ref="D6:Q6"/>
    <mergeCell ref="Q7:Q9"/>
    <mergeCell ref="U1:V1"/>
    <mergeCell ref="A1:C1"/>
    <mergeCell ref="A2:C2"/>
    <mergeCell ref="U5:V5"/>
    <mergeCell ref="R6:U6"/>
    <mergeCell ref="A3:V3"/>
    <mergeCell ref="A4:V4"/>
    <mergeCell ref="V6:V9"/>
    <mergeCell ref="E7:J7"/>
    <mergeCell ref="K8:K9"/>
    <mergeCell ref="J8:J9"/>
    <mergeCell ref="U7:U9"/>
    <mergeCell ref="S7:S9"/>
    <mergeCell ref="A6:A9"/>
    <mergeCell ref="B6:B9"/>
    <mergeCell ref="C6:C9"/>
  </mergeCells>
  <pageMargins left="0.19685039370078741" right="0.19685039370078741" top="0.39370078740157483" bottom="0.39370078740157483" header="0.19685039370078741" footer="0.19685039370078741"/>
  <pageSetup paperSize="9"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39997558519241921"/>
  </sheetPr>
  <dimension ref="A1:K23"/>
  <sheetViews>
    <sheetView workbookViewId="0">
      <selection activeCell="S10" sqref="S10"/>
    </sheetView>
  </sheetViews>
  <sheetFormatPr defaultColWidth="9.140625" defaultRowHeight="15" x14ac:dyDescent="0.25"/>
  <cols>
    <col min="1" max="1" width="6.7109375" style="1" customWidth="1"/>
    <col min="2" max="2" width="31.28515625" style="1" customWidth="1"/>
    <col min="3" max="4" width="9.140625" style="1"/>
    <col min="5" max="5" width="14" style="1" customWidth="1"/>
    <col min="6" max="8" width="9.140625" style="1"/>
    <col min="9" max="9" width="12.28515625" style="1" customWidth="1"/>
    <col min="10" max="16384" width="9.140625" style="1"/>
  </cols>
  <sheetData>
    <row r="1" spans="1:11" ht="18.75" customHeight="1" x14ac:dyDescent="0.25">
      <c r="A1" s="691" t="s">
        <v>159</v>
      </c>
      <c r="B1" s="691"/>
      <c r="C1" s="691"/>
      <c r="D1" s="691"/>
      <c r="E1" s="691"/>
      <c r="F1" s="691"/>
      <c r="G1" s="691"/>
      <c r="H1" s="691"/>
      <c r="I1" s="691"/>
      <c r="J1" s="691"/>
      <c r="K1" s="691"/>
    </row>
    <row r="2" spans="1:11" ht="41.25" customHeight="1" x14ac:dyDescent="0.25">
      <c r="A2" s="686" t="s">
        <v>160</v>
      </c>
      <c r="B2" s="686"/>
      <c r="C2" s="686"/>
      <c r="D2" s="686"/>
      <c r="E2" s="686"/>
      <c r="F2" s="686"/>
      <c r="G2" s="686"/>
      <c r="H2" s="686"/>
      <c r="I2" s="686"/>
      <c r="J2" s="686"/>
      <c r="K2" s="686"/>
    </row>
    <row r="3" spans="1:11" x14ac:dyDescent="0.25">
      <c r="A3" s="692" t="s">
        <v>126</v>
      </c>
      <c r="B3" s="692"/>
      <c r="C3" s="692"/>
      <c r="D3" s="692"/>
      <c r="E3" s="692"/>
      <c r="F3" s="692"/>
      <c r="G3" s="692"/>
      <c r="H3" s="692"/>
      <c r="I3" s="692"/>
      <c r="J3" s="692"/>
      <c r="K3" s="692"/>
    </row>
    <row r="4" spans="1:11" x14ac:dyDescent="0.25">
      <c r="I4" s="693" t="s">
        <v>56</v>
      </c>
      <c r="J4" s="693"/>
      <c r="K4" s="693"/>
    </row>
    <row r="5" spans="1:11" x14ac:dyDescent="0.25">
      <c r="A5" s="690" t="s">
        <v>3</v>
      </c>
      <c r="B5" s="690" t="s">
        <v>161</v>
      </c>
      <c r="C5" s="690" t="s">
        <v>130</v>
      </c>
      <c r="D5" s="690" t="s">
        <v>162</v>
      </c>
      <c r="E5" s="690"/>
      <c r="F5" s="690"/>
      <c r="G5" s="690"/>
      <c r="H5" s="690"/>
      <c r="I5" s="690"/>
      <c r="J5" s="690"/>
      <c r="K5" s="690"/>
    </row>
    <row r="6" spans="1:11" x14ac:dyDescent="0.25">
      <c r="A6" s="690"/>
      <c r="B6" s="690"/>
      <c r="C6" s="690"/>
      <c r="D6" s="690" t="s">
        <v>135</v>
      </c>
      <c r="E6" s="690"/>
      <c r="F6" s="690"/>
      <c r="G6" s="690"/>
      <c r="H6" s="690" t="s">
        <v>136</v>
      </c>
      <c r="I6" s="690"/>
      <c r="J6" s="690"/>
      <c r="K6" s="690"/>
    </row>
    <row r="7" spans="1:11" x14ac:dyDescent="0.25">
      <c r="A7" s="690"/>
      <c r="B7" s="690"/>
      <c r="C7" s="690"/>
      <c r="D7" s="690" t="s">
        <v>130</v>
      </c>
      <c r="E7" s="690" t="s">
        <v>162</v>
      </c>
      <c r="F7" s="690"/>
      <c r="G7" s="690"/>
      <c r="H7" s="690" t="s">
        <v>130</v>
      </c>
      <c r="I7" s="690" t="s">
        <v>162</v>
      </c>
      <c r="J7" s="690"/>
      <c r="K7" s="690"/>
    </row>
    <row r="8" spans="1:11" ht="99.75" x14ac:dyDescent="0.25">
      <c r="A8" s="690"/>
      <c r="B8" s="690"/>
      <c r="C8" s="690"/>
      <c r="D8" s="690"/>
      <c r="E8" s="2" t="s">
        <v>163</v>
      </c>
      <c r="F8" s="2" t="s">
        <v>164</v>
      </c>
      <c r="G8" s="2" t="s">
        <v>165</v>
      </c>
      <c r="H8" s="690"/>
      <c r="I8" s="2" t="s">
        <v>163</v>
      </c>
      <c r="J8" s="2" t="s">
        <v>164</v>
      </c>
      <c r="K8" s="2" t="s">
        <v>165</v>
      </c>
    </row>
    <row r="9" spans="1:11" x14ac:dyDescent="0.25">
      <c r="A9" s="2" t="s">
        <v>15</v>
      </c>
      <c r="B9" s="2" t="s">
        <v>16</v>
      </c>
      <c r="C9" s="2">
        <v>1</v>
      </c>
      <c r="D9" s="2">
        <v>2</v>
      </c>
      <c r="E9" s="2">
        <v>3</v>
      </c>
      <c r="F9" s="2">
        <v>4</v>
      </c>
      <c r="G9" s="2">
        <v>5</v>
      </c>
      <c r="H9" s="2">
        <v>6</v>
      </c>
      <c r="I9" s="2">
        <v>7</v>
      </c>
      <c r="J9" s="2">
        <v>8</v>
      </c>
      <c r="K9" s="2">
        <v>9</v>
      </c>
    </row>
    <row r="10" spans="1:11" x14ac:dyDescent="0.25">
      <c r="A10" s="3"/>
      <c r="B10" s="2" t="s">
        <v>130</v>
      </c>
      <c r="C10" s="4"/>
      <c r="D10" s="4"/>
      <c r="E10" s="4"/>
      <c r="F10" s="4"/>
      <c r="G10" s="4"/>
      <c r="H10" s="4"/>
      <c r="I10" s="4"/>
      <c r="J10" s="4"/>
      <c r="K10" s="4"/>
    </row>
    <row r="11" spans="1:11" x14ac:dyDescent="0.25">
      <c r="A11" s="3">
        <v>1</v>
      </c>
      <c r="B11" s="4" t="s">
        <v>166</v>
      </c>
      <c r="C11" s="4"/>
      <c r="D11" s="4"/>
      <c r="E11" s="4"/>
      <c r="F11" s="4"/>
      <c r="G11" s="4"/>
      <c r="H11" s="4"/>
      <c r="I11" s="4"/>
      <c r="J11" s="4"/>
      <c r="K11" s="4"/>
    </row>
    <row r="12" spans="1:11" x14ac:dyDescent="0.25">
      <c r="A12" s="3">
        <v>2</v>
      </c>
      <c r="B12" s="4" t="s">
        <v>167</v>
      </c>
      <c r="C12" s="4"/>
      <c r="D12" s="4"/>
      <c r="E12" s="4"/>
      <c r="F12" s="4"/>
      <c r="G12" s="4"/>
      <c r="H12" s="4"/>
      <c r="I12" s="4"/>
      <c r="J12" s="4"/>
      <c r="K12" s="4"/>
    </row>
    <row r="13" spans="1:11" x14ac:dyDescent="0.25">
      <c r="A13" s="3">
        <v>3</v>
      </c>
      <c r="B13" s="4" t="s">
        <v>168</v>
      </c>
      <c r="C13" s="4"/>
      <c r="D13" s="4"/>
      <c r="E13" s="4"/>
      <c r="F13" s="4"/>
      <c r="G13" s="4"/>
      <c r="H13" s="4"/>
      <c r="I13" s="4"/>
      <c r="J13" s="4"/>
      <c r="K13" s="4"/>
    </row>
    <row r="14" spans="1:11" x14ac:dyDescent="0.25">
      <c r="A14" s="3">
        <v>4</v>
      </c>
      <c r="B14" s="4" t="s">
        <v>169</v>
      </c>
      <c r="C14" s="4"/>
      <c r="D14" s="4"/>
      <c r="E14" s="4"/>
      <c r="F14" s="4"/>
      <c r="G14" s="4"/>
      <c r="H14" s="4"/>
      <c r="I14" s="4"/>
      <c r="J14" s="4"/>
      <c r="K14" s="4"/>
    </row>
    <row r="15" spans="1:11" x14ac:dyDescent="0.25">
      <c r="A15" s="3">
        <v>5</v>
      </c>
      <c r="B15" s="4" t="s">
        <v>170</v>
      </c>
      <c r="C15" s="4"/>
      <c r="D15" s="4"/>
      <c r="E15" s="4"/>
      <c r="F15" s="4"/>
      <c r="G15" s="4"/>
      <c r="H15" s="4"/>
      <c r="I15" s="4"/>
      <c r="J15" s="4"/>
      <c r="K15" s="4"/>
    </row>
    <row r="16" spans="1:11" x14ac:dyDescent="0.25">
      <c r="A16" s="3">
        <v>6</v>
      </c>
      <c r="B16" s="4" t="s">
        <v>171</v>
      </c>
      <c r="C16" s="4"/>
      <c r="D16" s="4"/>
      <c r="E16" s="4"/>
      <c r="F16" s="4"/>
      <c r="G16" s="4"/>
      <c r="H16" s="4"/>
      <c r="I16" s="4"/>
      <c r="J16" s="4"/>
      <c r="K16" s="4"/>
    </row>
    <row r="17" spans="1:11" x14ac:dyDescent="0.25">
      <c r="A17" s="3">
        <v>7</v>
      </c>
      <c r="B17" s="4" t="s">
        <v>172</v>
      </c>
      <c r="C17" s="4"/>
      <c r="D17" s="4"/>
      <c r="E17" s="4"/>
      <c r="F17" s="4"/>
      <c r="G17" s="4"/>
      <c r="H17" s="4"/>
      <c r="I17" s="4"/>
      <c r="J17" s="4"/>
      <c r="K17" s="4"/>
    </row>
    <row r="18" spans="1:11" x14ac:dyDescent="0.25">
      <c r="A18" s="3">
        <v>8</v>
      </c>
      <c r="B18" s="4" t="s">
        <v>173</v>
      </c>
      <c r="C18" s="4"/>
      <c r="D18" s="4"/>
      <c r="E18" s="4"/>
      <c r="F18" s="4"/>
      <c r="G18" s="4"/>
      <c r="H18" s="4"/>
      <c r="I18" s="4"/>
      <c r="J18" s="4"/>
      <c r="K18" s="4"/>
    </row>
    <row r="19" spans="1:11" x14ac:dyDescent="0.25">
      <c r="A19" s="3">
        <v>9</v>
      </c>
      <c r="B19" s="4" t="s">
        <v>174</v>
      </c>
      <c r="C19" s="4"/>
      <c r="D19" s="4"/>
      <c r="E19" s="4"/>
      <c r="F19" s="4"/>
      <c r="G19" s="4"/>
      <c r="H19" s="4"/>
      <c r="I19" s="4"/>
      <c r="J19" s="4"/>
      <c r="K19" s="4"/>
    </row>
    <row r="20" spans="1:11" x14ac:dyDescent="0.25">
      <c r="A20" s="3">
        <v>10</v>
      </c>
      <c r="B20" s="4" t="s">
        <v>175</v>
      </c>
      <c r="C20" s="4"/>
      <c r="D20" s="4"/>
      <c r="E20" s="4"/>
      <c r="F20" s="4"/>
      <c r="G20" s="4"/>
      <c r="H20" s="4"/>
      <c r="I20" s="4"/>
      <c r="J20" s="4"/>
      <c r="K20" s="4"/>
    </row>
    <row r="21" spans="1:11" x14ac:dyDescent="0.25">
      <c r="A21" s="3">
        <v>11</v>
      </c>
      <c r="B21" s="4" t="s">
        <v>176</v>
      </c>
      <c r="C21" s="4"/>
      <c r="D21" s="4"/>
      <c r="E21" s="4"/>
      <c r="F21" s="4"/>
      <c r="G21" s="4"/>
      <c r="H21" s="4"/>
      <c r="I21" s="4"/>
      <c r="J21" s="4"/>
      <c r="K21" s="4"/>
    </row>
    <row r="22" spans="1:11" x14ac:dyDescent="0.25">
      <c r="A22" s="3">
        <v>12</v>
      </c>
      <c r="B22" s="4" t="s">
        <v>177</v>
      </c>
      <c r="C22" s="4"/>
      <c r="D22" s="4"/>
      <c r="E22" s="4"/>
      <c r="F22" s="4"/>
      <c r="G22" s="4"/>
      <c r="H22" s="4"/>
      <c r="I22" s="4"/>
      <c r="J22" s="4"/>
      <c r="K22" s="4"/>
    </row>
    <row r="23" spans="1:11" x14ac:dyDescent="0.25">
      <c r="A23" s="16"/>
    </row>
  </sheetData>
  <mergeCells count="14">
    <mergeCell ref="A2:K2"/>
    <mergeCell ref="A1:K1"/>
    <mergeCell ref="A3:K3"/>
    <mergeCell ref="I4:K4"/>
    <mergeCell ref="A5:A8"/>
    <mergeCell ref="B5:B8"/>
    <mergeCell ref="C5:C8"/>
    <mergeCell ref="D5:K5"/>
    <mergeCell ref="D6:G6"/>
    <mergeCell ref="H6:K6"/>
    <mergeCell ref="D7:D8"/>
    <mergeCell ref="E7:G7"/>
    <mergeCell ref="H7:H8"/>
    <mergeCell ref="I7:K7"/>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38B5A-AFFA-4FBE-B206-1B2DA67C1A82}">
  <dimension ref="A1:K22"/>
  <sheetViews>
    <sheetView workbookViewId="0">
      <selection activeCell="H23" sqref="H23"/>
    </sheetView>
  </sheetViews>
  <sheetFormatPr defaultRowHeight="15" x14ac:dyDescent="0.25"/>
  <cols>
    <col min="1" max="1" width="6.140625" style="133" customWidth="1"/>
    <col min="2" max="2" width="44.85546875" customWidth="1"/>
    <col min="3" max="3" width="15.42578125" customWidth="1"/>
    <col min="4" max="4" width="13.140625" customWidth="1"/>
    <col min="5" max="5" width="13" customWidth="1"/>
    <col min="7" max="7" width="16.7109375" customWidth="1"/>
    <col min="257" max="257" width="6.140625" customWidth="1"/>
    <col min="258" max="258" width="44.85546875" customWidth="1"/>
    <col min="259" max="259" width="15.42578125" customWidth="1"/>
    <col min="260" max="260" width="13.140625" customWidth="1"/>
    <col min="261" max="261" width="13" customWidth="1"/>
    <col min="263" max="263" width="16.7109375" customWidth="1"/>
    <col min="513" max="513" width="6.140625" customWidth="1"/>
    <col min="514" max="514" width="44.85546875" customWidth="1"/>
    <col min="515" max="515" width="15.42578125" customWidth="1"/>
    <col min="516" max="516" width="13.140625" customWidth="1"/>
    <col min="517" max="517" width="13" customWidth="1"/>
    <col min="519" max="519" width="16.7109375" customWidth="1"/>
    <col min="769" max="769" width="6.140625" customWidth="1"/>
    <col min="770" max="770" width="44.85546875" customWidth="1"/>
    <col min="771" max="771" width="15.42578125" customWidth="1"/>
    <col min="772" max="772" width="13.140625" customWidth="1"/>
    <col min="773" max="773" width="13" customWidth="1"/>
    <col min="775" max="775" width="16.7109375" customWidth="1"/>
    <col min="1025" max="1025" width="6.140625" customWidth="1"/>
    <col min="1026" max="1026" width="44.85546875" customWidth="1"/>
    <col min="1027" max="1027" width="15.42578125" customWidth="1"/>
    <col min="1028" max="1028" width="13.140625" customWidth="1"/>
    <col min="1029" max="1029" width="13" customWidth="1"/>
    <col min="1031" max="1031" width="16.7109375" customWidth="1"/>
    <col min="1281" max="1281" width="6.140625" customWidth="1"/>
    <col min="1282" max="1282" width="44.85546875" customWidth="1"/>
    <col min="1283" max="1283" width="15.42578125" customWidth="1"/>
    <col min="1284" max="1284" width="13.140625" customWidth="1"/>
    <col min="1285" max="1285" width="13" customWidth="1"/>
    <col min="1287" max="1287" width="16.7109375" customWidth="1"/>
    <col min="1537" max="1537" width="6.140625" customWidth="1"/>
    <col min="1538" max="1538" width="44.85546875" customWidth="1"/>
    <col min="1539" max="1539" width="15.42578125" customWidth="1"/>
    <col min="1540" max="1540" width="13.140625" customWidth="1"/>
    <col min="1541" max="1541" width="13" customWidth="1"/>
    <col min="1543" max="1543" width="16.7109375" customWidth="1"/>
    <col min="1793" max="1793" width="6.140625" customWidth="1"/>
    <col min="1794" max="1794" width="44.85546875" customWidth="1"/>
    <col min="1795" max="1795" width="15.42578125" customWidth="1"/>
    <col min="1796" max="1796" width="13.140625" customWidth="1"/>
    <col min="1797" max="1797" width="13" customWidth="1"/>
    <col min="1799" max="1799" width="16.7109375" customWidth="1"/>
    <col min="2049" max="2049" width="6.140625" customWidth="1"/>
    <col min="2050" max="2050" width="44.85546875" customWidth="1"/>
    <col min="2051" max="2051" width="15.42578125" customWidth="1"/>
    <col min="2052" max="2052" width="13.140625" customWidth="1"/>
    <col min="2053" max="2053" width="13" customWidth="1"/>
    <col min="2055" max="2055" width="16.7109375" customWidth="1"/>
    <col min="2305" max="2305" width="6.140625" customWidth="1"/>
    <col min="2306" max="2306" width="44.85546875" customWidth="1"/>
    <col min="2307" max="2307" width="15.42578125" customWidth="1"/>
    <col min="2308" max="2308" width="13.140625" customWidth="1"/>
    <col min="2309" max="2309" width="13" customWidth="1"/>
    <col min="2311" max="2311" width="16.7109375" customWidth="1"/>
    <col min="2561" max="2561" width="6.140625" customWidth="1"/>
    <col min="2562" max="2562" width="44.85546875" customWidth="1"/>
    <col min="2563" max="2563" width="15.42578125" customWidth="1"/>
    <col min="2564" max="2564" width="13.140625" customWidth="1"/>
    <col min="2565" max="2565" width="13" customWidth="1"/>
    <col min="2567" max="2567" width="16.7109375" customWidth="1"/>
    <col min="2817" max="2817" width="6.140625" customWidth="1"/>
    <col min="2818" max="2818" width="44.85546875" customWidth="1"/>
    <col min="2819" max="2819" width="15.42578125" customWidth="1"/>
    <col min="2820" max="2820" width="13.140625" customWidth="1"/>
    <col min="2821" max="2821" width="13" customWidth="1"/>
    <col min="2823" max="2823" width="16.7109375" customWidth="1"/>
    <col min="3073" max="3073" width="6.140625" customWidth="1"/>
    <col min="3074" max="3074" width="44.85546875" customWidth="1"/>
    <col min="3075" max="3075" width="15.42578125" customWidth="1"/>
    <col min="3076" max="3076" width="13.140625" customWidth="1"/>
    <col min="3077" max="3077" width="13" customWidth="1"/>
    <col min="3079" max="3079" width="16.7109375" customWidth="1"/>
    <col min="3329" max="3329" width="6.140625" customWidth="1"/>
    <col min="3330" max="3330" width="44.85546875" customWidth="1"/>
    <col min="3331" max="3331" width="15.42578125" customWidth="1"/>
    <col min="3332" max="3332" width="13.140625" customWidth="1"/>
    <col min="3333" max="3333" width="13" customWidth="1"/>
    <col min="3335" max="3335" width="16.7109375" customWidth="1"/>
    <col min="3585" max="3585" width="6.140625" customWidth="1"/>
    <col min="3586" max="3586" width="44.85546875" customWidth="1"/>
    <col min="3587" max="3587" width="15.42578125" customWidth="1"/>
    <col min="3588" max="3588" width="13.140625" customWidth="1"/>
    <col min="3589" max="3589" width="13" customWidth="1"/>
    <col min="3591" max="3591" width="16.7109375" customWidth="1"/>
    <col min="3841" max="3841" width="6.140625" customWidth="1"/>
    <col min="3842" max="3842" width="44.85546875" customWidth="1"/>
    <col min="3843" max="3843" width="15.42578125" customWidth="1"/>
    <col min="3844" max="3844" width="13.140625" customWidth="1"/>
    <col min="3845" max="3845" width="13" customWidth="1"/>
    <col min="3847" max="3847" width="16.7109375" customWidth="1"/>
    <col min="4097" max="4097" width="6.140625" customWidth="1"/>
    <col min="4098" max="4098" width="44.85546875" customWidth="1"/>
    <col min="4099" max="4099" width="15.42578125" customWidth="1"/>
    <col min="4100" max="4100" width="13.140625" customWidth="1"/>
    <col min="4101" max="4101" width="13" customWidth="1"/>
    <col min="4103" max="4103" width="16.7109375" customWidth="1"/>
    <col min="4353" max="4353" width="6.140625" customWidth="1"/>
    <col min="4354" max="4354" width="44.85546875" customWidth="1"/>
    <col min="4355" max="4355" width="15.42578125" customWidth="1"/>
    <col min="4356" max="4356" width="13.140625" customWidth="1"/>
    <col min="4357" max="4357" width="13" customWidth="1"/>
    <col min="4359" max="4359" width="16.7109375" customWidth="1"/>
    <col min="4609" max="4609" width="6.140625" customWidth="1"/>
    <col min="4610" max="4610" width="44.85546875" customWidth="1"/>
    <col min="4611" max="4611" width="15.42578125" customWidth="1"/>
    <col min="4612" max="4612" width="13.140625" customWidth="1"/>
    <col min="4613" max="4613" width="13" customWidth="1"/>
    <col min="4615" max="4615" width="16.7109375" customWidth="1"/>
    <col min="4865" max="4865" width="6.140625" customWidth="1"/>
    <col min="4866" max="4866" width="44.85546875" customWidth="1"/>
    <col min="4867" max="4867" width="15.42578125" customWidth="1"/>
    <col min="4868" max="4868" width="13.140625" customWidth="1"/>
    <col min="4869" max="4869" width="13" customWidth="1"/>
    <col min="4871" max="4871" width="16.7109375" customWidth="1"/>
    <col min="5121" max="5121" width="6.140625" customWidth="1"/>
    <col min="5122" max="5122" width="44.85546875" customWidth="1"/>
    <col min="5123" max="5123" width="15.42578125" customWidth="1"/>
    <col min="5124" max="5124" width="13.140625" customWidth="1"/>
    <col min="5125" max="5125" width="13" customWidth="1"/>
    <col min="5127" max="5127" width="16.7109375" customWidth="1"/>
    <col min="5377" max="5377" width="6.140625" customWidth="1"/>
    <col min="5378" max="5378" width="44.85546875" customWidth="1"/>
    <col min="5379" max="5379" width="15.42578125" customWidth="1"/>
    <col min="5380" max="5380" width="13.140625" customWidth="1"/>
    <col min="5381" max="5381" width="13" customWidth="1"/>
    <col min="5383" max="5383" width="16.7109375" customWidth="1"/>
    <col min="5633" max="5633" width="6.140625" customWidth="1"/>
    <col min="5634" max="5634" width="44.85546875" customWidth="1"/>
    <col min="5635" max="5635" width="15.42578125" customWidth="1"/>
    <col min="5636" max="5636" width="13.140625" customWidth="1"/>
    <col min="5637" max="5637" width="13" customWidth="1"/>
    <col min="5639" max="5639" width="16.7109375" customWidth="1"/>
    <col min="5889" max="5889" width="6.140625" customWidth="1"/>
    <col min="5890" max="5890" width="44.85546875" customWidth="1"/>
    <col min="5891" max="5891" width="15.42578125" customWidth="1"/>
    <col min="5892" max="5892" width="13.140625" customWidth="1"/>
    <col min="5893" max="5893" width="13" customWidth="1"/>
    <col min="5895" max="5895" width="16.7109375" customWidth="1"/>
    <col min="6145" max="6145" width="6.140625" customWidth="1"/>
    <col min="6146" max="6146" width="44.85546875" customWidth="1"/>
    <col min="6147" max="6147" width="15.42578125" customWidth="1"/>
    <col min="6148" max="6148" width="13.140625" customWidth="1"/>
    <col min="6149" max="6149" width="13" customWidth="1"/>
    <col min="6151" max="6151" width="16.7109375" customWidth="1"/>
    <col min="6401" max="6401" width="6.140625" customWidth="1"/>
    <col min="6402" max="6402" width="44.85546875" customWidth="1"/>
    <col min="6403" max="6403" width="15.42578125" customWidth="1"/>
    <col min="6404" max="6404" width="13.140625" customWidth="1"/>
    <col min="6405" max="6405" width="13" customWidth="1"/>
    <col min="6407" max="6407" width="16.7109375" customWidth="1"/>
    <col min="6657" max="6657" width="6.140625" customWidth="1"/>
    <col min="6658" max="6658" width="44.85546875" customWidth="1"/>
    <col min="6659" max="6659" width="15.42578125" customWidth="1"/>
    <col min="6660" max="6660" width="13.140625" customWidth="1"/>
    <col min="6661" max="6661" width="13" customWidth="1"/>
    <col min="6663" max="6663" width="16.7109375" customWidth="1"/>
    <col min="6913" max="6913" width="6.140625" customWidth="1"/>
    <col min="6914" max="6914" width="44.85546875" customWidth="1"/>
    <col min="6915" max="6915" width="15.42578125" customWidth="1"/>
    <col min="6916" max="6916" width="13.140625" customWidth="1"/>
    <col min="6917" max="6917" width="13" customWidth="1"/>
    <col min="6919" max="6919" width="16.7109375" customWidth="1"/>
    <col min="7169" max="7169" width="6.140625" customWidth="1"/>
    <col min="7170" max="7170" width="44.85546875" customWidth="1"/>
    <col min="7171" max="7171" width="15.42578125" customWidth="1"/>
    <col min="7172" max="7172" width="13.140625" customWidth="1"/>
    <col min="7173" max="7173" width="13" customWidth="1"/>
    <col min="7175" max="7175" width="16.7109375" customWidth="1"/>
    <col min="7425" max="7425" width="6.140625" customWidth="1"/>
    <col min="7426" max="7426" width="44.85546875" customWidth="1"/>
    <col min="7427" max="7427" width="15.42578125" customWidth="1"/>
    <col min="7428" max="7428" width="13.140625" customWidth="1"/>
    <col min="7429" max="7429" width="13" customWidth="1"/>
    <col min="7431" max="7431" width="16.7109375" customWidth="1"/>
    <col min="7681" max="7681" width="6.140625" customWidth="1"/>
    <col min="7682" max="7682" width="44.85546875" customWidth="1"/>
    <col min="7683" max="7683" width="15.42578125" customWidth="1"/>
    <col min="7684" max="7684" width="13.140625" customWidth="1"/>
    <col min="7685" max="7685" width="13" customWidth="1"/>
    <col min="7687" max="7687" width="16.7109375" customWidth="1"/>
    <col min="7937" max="7937" width="6.140625" customWidth="1"/>
    <col min="7938" max="7938" width="44.85546875" customWidth="1"/>
    <col min="7939" max="7939" width="15.42578125" customWidth="1"/>
    <col min="7940" max="7940" width="13.140625" customWidth="1"/>
    <col min="7941" max="7941" width="13" customWidth="1"/>
    <col min="7943" max="7943" width="16.7109375" customWidth="1"/>
    <col min="8193" max="8193" width="6.140625" customWidth="1"/>
    <col min="8194" max="8194" width="44.85546875" customWidth="1"/>
    <col min="8195" max="8195" width="15.42578125" customWidth="1"/>
    <col min="8196" max="8196" width="13.140625" customWidth="1"/>
    <col min="8197" max="8197" width="13" customWidth="1"/>
    <col min="8199" max="8199" width="16.7109375" customWidth="1"/>
    <col min="8449" max="8449" width="6.140625" customWidth="1"/>
    <col min="8450" max="8450" width="44.85546875" customWidth="1"/>
    <col min="8451" max="8451" width="15.42578125" customWidth="1"/>
    <col min="8452" max="8452" width="13.140625" customWidth="1"/>
    <col min="8453" max="8453" width="13" customWidth="1"/>
    <col min="8455" max="8455" width="16.7109375" customWidth="1"/>
    <col min="8705" max="8705" width="6.140625" customWidth="1"/>
    <col min="8706" max="8706" width="44.85546875" customWidth="1"/>
    <col min="8707" max="8707" width="15.42578125" customWidth="1"/>
    <col min="8708" max="8708" width="13.140625" customWidth="1"/>
    <col min="8709" max="8709" width="13" customWidth="1"/>
    <col min="8711" max="8711" width="16.7109375" customWidth="1"/>
    <col min="8961" max="8961" width="6.140625" customWidth="1"/>
    <col min="8962" max="8962" width="44.85546875" customWidth="1"/>
    <col min="8963" max="8963" width="15.42578125" customWidth="1"/>
    <col min="8964" max="8964" width="13.140625" customWidth="1"/>
    <col min="8965" max="8965" width="13" customWidth="1"/>
    <col min="8967" max="8967" width="16.7109375" customWidth="1"/>
    <col min="9217" max="9217" width="6.140625" customWidth="1"/>
    <col min="9218" max="9218" width="44.85546875" customWidth="1"/>
    <col min="9219" max="9219" width="15.42578125" customWidth="1"/>
    <col min="9220" max="9220" width="13.140625" customWidth="1"/>
    <col min="9221" max="9221" width="13" customWidth="1"/>
    <col min="9223" max="9223" width="16.7109375" customWidth="1"/>
    <col min="9473" max="9473" width="6.140625" customWidth="1"/>
    <col min="9474" max="9474" width="44.85546875" customWidth="1"/>
    <col min="9475" max="9475" width="15.42578125" customWidth="1"/>
    <col min="9476" max="9476" width="13.140625" customWidth="1"/>
    <col min="9477" max="9477" width="13" customWidth="1"/>
    <col min="9479" max="9479" width="16.7109375" customWidth="1"/>
    <col min="9729" max="9729" width="6.140625" customWidth="1"/>
    <col min="9730" max="9730" width="44.85546875" customWidth="1"/>
    <col min="9731" max="9731" width="15.42578125" customWidth="1"/>
    <col min="9732" max="9732" width="13.140625" customWidth="1"/>
    <col min="9733" max="9733" width="13" customWidth="1"/>
    <col min="9735" max="9735" width="16.7109375" customWidth="1"/>
    <col min="9985" max="9985" width="6.140625" customWidth="1"/>
    <col min="9986" max="9986" width="44.85546875" customWidth="1"/>
    <col min="9987" max="9987" width="15.42578125" customWidth="1"/>
    <col min="9988" max="9988" width="13.140625" customWidth="1"/>
    <col min="9989" max="9989" width="13" customWidth="1"/>
    <col min="9991" max="9991" width="16.7109375" customWidth="1"/>
    <col min="10241" max="10241" width="6.140625" customWidth="1"/>
    <col min="10242" max="10242" width="44.85546875" customWidth="1"/>
    <col min="10243" max="10243" width="15.42578125" customWidth="1"/>
    <col min="10244" max="10244" width="13.140625" customWidth="1"/>
    <col min="10245" max="10245" width="13" customWidth="1"/>
    <col min="10247" max="10247" width="16.7109375" customWidth="1"/>
    <col min="10497" max="10497" width="6.140625" customWidth="1"/>
    <col min="10498" max="10498" width="44.85546875" customWidth="1"/>
    <col min="10499" max="10499" width="15.42578125" customWidth="1"/>
    <col min="10500" max="10500" width="13.140625" customWidth="1"/>
    <col min="10501" max="10501" width="13" customWidth="1"/>
    <col min="10503" max="10503" width="16.7109375" customWidth="1"/>
    <col min="10753" max="10753" width="6.140625" customWidth="1"/>
    <col min="10754" max="10754" width="44.85546875" customWidth="1"/>
    <col min="10755" max="10755" width="15.42578125" customWidth="1"/>
    <col min="10756" max="10756" width="13.140625" customWidth="1"/>
    <col min="10757" max="10757" width="13" customWidth="1"/>
    <col min="10759" max="10759" width="16.7109375" customWidth="1"/>
    <col min="11009" max="11009" width="6.140625" customWidth="1"/>
    <col min="11010" max="11010" width="44.85546875" customWidth="1"/>
    <col min="11011" max="11011" width="15.42578125" customWidth="1"/>
    <col min="11012" max="11012" width="13.140625" customWidth="1"/>
    <col min="11013" max="11013" width="13" customWidth="1"/>
    <col min="11015" max="11015" width="16.7109375" customWidth="1"/>
    <col min="11265" max="11265" width="6.140625" customWidth="1"/>
    <col min="11266" max="11266" width="44.85546875" customWidth="1"/>
    <col min="11267" max="11267" width="15.42578125" customWidth="1"/>
    <col min="11268" max="11268" width="13.140625" customWidth="1"/>
    <col min="11269" max="11269" width="13" customWidth="1"/>
    <col min="11271" max="11271" width="16.7109375" customWidth="1"/>
    <col min="11521" max="11521" width="6.140625" customWidth="1"/>
    <col min="11522" max="11522" width="44.85546875" customWidth="1"/>
    <col min="11523" max="11523" width="15.42578125" customWidth="1"/>
    <col min="11524" max="11524" width="13.140625" customWidth="1"/>
    <col min="11525" max="11525" width="13" customWidth="1"/>
    <col min="11527" max="11527" width="16.7109375" customWidth="1"/>
    <col min="11777" max="11777" width="6.140625" customWidth="1"/>
    <col min="11778" max="11778" width="44.85546875" customWidth="1"/>
    <col min="11779" max="11779" width="15.42578125" customWidth="1"/>
    <col min="11780" max="11780" width="13.140625" customWidth="1"/>
    <col min="11781" max="11781" width="13" customWidth="1"/>
    <col min="11783" max="11783" width="16.7109375" customWidth="1"/>
    <col min="12033" max="12033" width="6.140625" customWidth="1"/>
    <col min="12034" max="12034" width="44.85546875" customWidth="1"/>
    <col min="12035" max="12035" width="15.42578125" customWidth="1"/>
    <col min="12036" max="12036" width="13.140625" customWidth="1"/>
    <col min="12037" max="12037" width="13" customWidth="1"/>
    <col min="12039" max="12039" width="16.7109375" customWidth="1"/>
    <col min="12289" max="12289" width="6.140625" customWidth="1"/>
    <col min="12290" max="12290" width="44.85546875" customWidth="1"/>
    <col min="12291" max="12291" width="15.42578125" customWidth="1"/>
    <col min="12292" max="12292" width="13.140625" customWidth="1"/>
    <col min="12293" max="12293" width="13" customWidth="1"/>
    <col min="12295" max="12295" width="16.7109375" customWidth="1"/>
    <col min="12545" max="12545" width="6.140625" customWidth="1"/>
    <col min="12546" max="12546" width="44.85546875" customWidth="1"/>
    <col min="12547" max="12547" width="15.42578125" customWidth="1"/>
    <col min="12548" max="12548" width="13.140625" customWidth="1"/>
    <col min="12549" max="12549" width="13" customWidth="1"/>
    <col min="12551" max="12551" width="16.7109375" customWidth="1"/>
    <col min="12801" max="12801" width="6.140625" customWidth="1"/>
    <col min="12802" max="12802" width="44.85546875" customWidth="1"/>
    <col min="12803" max="12803" width="15.42578125" customWidth="1"/>
    <col min="12804" max="12804" width="13.140625" customWidth="1"/>
    <col min="12805" max="12805" width="13" customWidth="1"/>
    <col min="12807" max="12807" width="16.7109375" customWidth="1"/>
    <col min="13057" max="13057" width="6.140625" customWidth="1"/>
    <col min="13058" max="13058" width="44.85546875" customWidth="1"/>
    <col min="13059" max="13059" width="15.42578125" customWidth="1"/>
    <col min="13060" max="13060" width="13.140625" customWidth="1"/>
    <col min="13061" max="13061" width="13" customWidth="1"/>
    <col min="13063" max="13063" width="16.7109375" customWidth="1"/>
    <col min="13313" max="13313" width="6.140625" customWidth="1"/>
    <col min="13314" max="13314" width="44.85546875" customWidth="1"/>
    <col min="13315" max="13315" width="15.42578125" customWidth="1"/>
    <col min="13316" max="13316" width="13.140625" customWidth="1"/>
    <col min="13317" max="13317" width="13" customWidth="1"/>
    <col min="13319" max="13319" width="16.7109375" customWidth="1"/>
    <col min="13569" max="13569" width="6.140625" customWidth="1"/>
    <col min="13570" max="13570" width="44.85546875" customWidth="1"/>
    <col min="13571" max="13571" width="15.42578125" customWidth="1"/>
    <col min="13572" max="13572" width="13.140625" customWidth="1"/>
    <col min="13573" max="13573" width="13" customWidth="1"/>
    <col min="13575" max="13575" width="16.7109375" customWidth="1"/>
    <col min="13825" max="13825" width="6.140625" customWidth="1"/>
    <col min="13826" max="13826" width="44.85546875" customWidth="1"/>
    <col min="13827" max="13827" width="15.42578125" customWidth="1"/>
    <col min="13828" max="13828" width="13.140625" customWidth="1"/>
    <col min="13829" max="13829" width="13" customWidth="1"/>
    <col min="13831" max="13831" width="16.7109375" customWidth="1"/>
    <col min="14081" max="14081" width="6.140625" customWidth="1"/>
    <col min="14082" max="14082" width="44.85546875" customWidth="1"/>
    <col min="14083" max="14083" width="15.42578125" customWidth="1"/>
    <col min="14084" max="14084" width="13.140625" customWidth="1"/>
    <col min="14085" max="14085" width="13" customWidth="1"/>
    <col min="14087" max="14087" width="16.7109375" customWidth="1"/>
    <col min="14337" max="14337" width="6.140625" customWidth="1"/>
    <col min="14338" max="14338" width="44.85546875" customWidth="1"/>
    <col min="14339" max="14339" width="15.42578125" customWidth="1"/>
    <col min="14340" max="14340" width="13.140625" customWidth="1"/>
    <col min="14341" max="14341" width="13" customWidth="1"/>
    <col min="14343" max="14343" width="16.7109375" customWidth="1"/>
    <col min="14593" max="14593" width="6.140625" customWidth="1"/>
    <col min="14594" max="14594" width="44.85546875" customWidth="1"/>
    <col min="14595" max="14595" width="15.42578125" customWidth="1"/>
    <col min="14596" max="14596" width="13.140625" customWidth="1"/>
    <col min="14597" max="14597" width="13" customWidth="1"/>
    <col min="14599" max="14599" width="16.7109375" customWidth="1"/>
    <col min="14849" max="14849" width="6.140625" customWidth="1"/>
    <col min="14850" max="14850" width="44.85546875" customWidth="1"/>
    <col min="14851" max="14851" width="15.42578125" customWidth="1"/>
    <col min="14852" max="14852" width="13.140625" customWidth="1"/>
    <col min="14853" max="14853" width="13" customWidth="1"/>
    <col min="14855" max="14855" width="16.7109375" customWidth="1"/>
    <col min="15105" max="15105" width="6.140625" customWidth="1"/>
    <col min="15106" max="15106" width="44.85546875" customWidth="1"/>
    <col min="15107" max="15107" width="15.42578125" customWidth="1"/>
    <col min="15108" max="15108" width="13.140625" customWidth="1"/>
    <col min="15109" max="15109" width="13" customWidth="1"/>
    <col min="15111" max="15111" width="16.7109375" customWidth="1"/>
    <col min="15361" max="15361" width="6.140625" customWidth="1"/>
    <col min="15362" max="15362" width="44.85546875" customWidth="1"/>
    <col min="15363" max="15363" width="15.42578125" customWidth="1"/>
    <col min="15364" max="15364" width="13.140625" customWidth="1"/>
    <col min="15365" max="15365" width="13" customWidth="1"/>
    <col min="15367" max="15367" width="16.7109375" customWidth="1"/>
    <col min="15617" max="15617" width="6.140625" customWidth="1"/>
    <col min="15618" max="15618" width="44.85546875" customWidth="1"/>
    <col min="15619" max="15619" width="15.42578125" customWidth="1"/>
    <col min="15620" max="15620" width="13.140625" customWidth="1"/>
    <col min="15621" max="15621" width="13" customWidth="1"/>
    <col min="15623" max="15623" width="16.7109375" customWidth="1"/>
    <col min="15873" max="15873" width="6.140625" customWidth="1"/>
    <col min="15874" max="15874" width="44.85546875" customWidth="1"/>
    <col min="15875" max="15875" width="15.42578125" customWidth="1"/>
    <col min="15876" max="15876" width="13.140625" customWidth="1"/>
    <col min="15877" max="15877" width="13" customWidth="1"/>
    <col min="15879" max="15879" width="16.7109375" customWidth="1"/>
    <col min="16129" max="16129" width="6.140625" customWidth="1"/>
    <col min="16130" max="16130" width="44.85546875" customWidth="1"/>
    <col min="16131" max="16131" width="15.42578125" customWidth="1"/>
    <col min="16132" max="16132" width="13.140625" customWidth="1"/>
    <col min="16133" max="16133" width="13" customWidth="1"/>
    <col min="16135" max="16135" width="16.7109375" customWidth="1"/>
  </cols>
  <sheetData>
    <row r="1" spans="1:11" s="138" customFormat="1" ht="17.25" customHeight="1" x14ac:dyDescent="0.25">
      <c r="B1" s="141"/>
      <c r="C1" s="141"/>
      <c r="D1" s="758" t="s">
        <v>699</v>
      </c>
      <c r="E1" s="758"/>
      <c r="F1" s="141"/>
      <c r="G1" s="758"/>
      <c r="H1" s="758"/>
    </row>
    <row r="2" spans="1:11" ht="35.25" customHeight="1" x14ac:dyDescent="0.25">
      <c r="A2" s="761" t="s">
        <v>920</v>
      </c>
      <c r="B2" s="761"/>
      <c r="C2" s="761"/>
      <c r="D2" s="761"/>
      <c r="E2" s="761"/>
      <c r="F2" s="117"/>
      <c r="G2" s="117"/>
      <c r="H2" s="117"/>
      <c r="I2" s="117"/>
      <c r="J2" s="117"/>
    </row>
    <row r="3" spans="1:11" ht="24.75" customHeight="1" x14ac:dyDescent="0.25">
      <c r="A3" s="762" t="str">
        <f>'[2]15.'!A3:G3</f>
        <v>(Kèm theo Báo cáo số 1318/BC-UBND ngày 12/12/2024 của UBND huyện Mai Sơn)</v>
      </c>
      <c r="B3" s="762"/>
      <c r="C3" s="762"/>
      <c r="D3" s="762"/>
      <c r="E3" s="762"/>
      <c r="F3" s="117"/>
      <c r="G3" s="117"/>
      <c r="H3" s="117"/>
      <c r="I3" s="117"/>
      <c r="J3" s="117"/>
    </row>
    <row r="4" spans="1:11" ht="21" customHeight="1" x14ac:dyDescent="0.25">
      <c r="A4" s="118"/>
      <c r="B4" s="119"/>
      <c r="C4" s="119"/>
      <c r="D4" s="763" t="s">
        <v>56</v>
      </c>
      <c r="E4" s="763"/>
    </row>
    <row r="5" spans="1:11" s="143" customFormat="1" ht="33.6" customHeight="1" x14ac:dyDescent="0.25">
      <c r="A5" s="142" t="s">
        <v>874</v>
      </c>
      <c r="B5" s="142" t="s">
        <v>898</v>
      </c>
      <c r="C5" s="123" t="s">
        <v>921</v>
      </c>
      <c r="D5" s="123" t="s">
        <v>922</v>
      </c>
      <c r="E5" s="142" t="s">
        <v>376</v>
      </c>
    </row>
    <row r="6" spans="1:11" s="124" customFormat="1" ht="32.25" customHeight="1" x14ac:dyDescent="0.25">
      <c r="A6" s="116"/>
      <c r="B6" s="144" t="s">
        <v>130</v>
      </c>
      <c r="C6" s="145">
        <f>+C7+C9+C11+C13</f>
        <v>0</v>
      </c>
      <c r="D6" s="145">
        <f>+D7+D9+D11+D13</f>
        <v>60</v>
      </c>
      <c r="E6" s="145"/>
    </row>
    <row r="7" spans="1:11" s="38" customFormat="1" ht="28.35" customHeight="1" x14ac:dyDescent="0.2">
      <c r="A7" s="126">
        <v>1</v>
      </c>
      <c r="B7" s="127" t="s">
        <v>899</v>
      </c>
      <c r="C7" s="128"/>
      <c r="D7" s="128">
        <f>D8</f>
        <v>20</v>
      </c>
      <c r="E7" s="129"/>
      <c r="G7" s="130">
        <f>C7/1000</f>
        <v>0</v>
      </c>
      <c r="H7" s="130">
        <f>D7/1000</f>
        <v>0.02</v>
      </c>
    </row>
    <row r="8" spans="1:11" s="38" customFormat="1" ht="28.35" customHeight="1" x14ac:dyDescent="0.2">
      <c r="A8" s="126"/>
      <c r="B8" s="146" t="s">
        <v>923</v>
      </c>
      <c r="C8" s="128"/>
      <c r="D8" s="128">
        <v>20</v>
      </c>
      <c r="E8" s="129"/>
      <c r="G8" s="130"/>
      <c r="H8" s="130"/>
    </row>
    <row r="9" spans="1:11" s="38" customFormat="1" ht="32.25" customHeight="1" x14ac:dyDescent="0.2">
      <c r="A9" s="126">
        <v>2</v>
      </c>
      <c r="B9" s="131" t="s">
        <v>900</v>
      </c>
      <c r="C9" s="128"/>
      <c r="D9" s="128">
        <f>D10</f>
        <v>20</v>
      </c>
      <c r="E9" s="129"/>
      <c r="G9" s="130">
        <f t="shared" ref="G9:H15" si="0">C9/1000</f>
        <v>0</v>
      </c>
      <c r="H9" s="130">
        <f t="shared" si="0"/>
        <v>0.02</v>
      </c>
    </row>
    <row r="10" spans="1:11" s="38" customFormat="1" ht="27" customHeight="1" x14ac:dyDescent="0.2">
      <c r="A10" s="126"/>
      <c r="B10" s="127" t="s">
        <v>924</v>
      </c>
      <c r="C10" s="128"/>
      <c r="D10" s="128">
        <v>20</v>
      </c>
      <c r="E10" s="129"/>
      <c r="G10" s="130">
        <f t="shared" si="0"/>
        <v>0</v>
      </c>
      <c r="H10" s="130">
        <f t="shared" si="0"/>
        <v>0.02</v>
      </c>
      <c r="I10" s="38" t="s">
        <v>925</v>
      </c>
    </row>
    <row r="11" spans="1:11" s="38" customFormat="1" ht="27" customHeight="1" x14ac:dyDescent="0.2">
      <c r="A11" s="126">
        <v>3</v>
      </c>
      <c r="B11" s="127" t="s">
        <v>901</v>
      </c>
      <c r="C11" s="128"/>
      <c r="D11" s="128">
        <f>D12</f>
        <v>0</v>
      </c>
      <c r="E11" s="129"/>
      <c r="G11" s="130">
        <f t="shared" si="0"/>
        <v>0</v>
      </c>
      <c r="H11" s="130">
        <f t="shared" si="0"/>
        <v>0</v>
      </c>
    </row>
    <row r="12" spans="1:11" s="38" customFormat="1" ht="27" customHeight="1" x14ac:dyDescent="0.2">
      <c r="A12" s="126"/>
      <c r="B12" s="127" t="s">
        <v>926</v>
      </c>
      <c r="C12" s="128"/>
      <c r="D12" s="128"/>
      <c r="E12" s="129"/>
      <c r="G12" s="130">
        <f t="shared" si="0"/>
        <v>0</v>
      </c>
      <c r="H12" s="130">
        <f t="shared" si="0"/>
        <v>0</v>
      </c>
    </row>
    <row r="13" spans="1:11" s="38" customFormat="1" ht="27" customHeight="1" x14ac:dyDescent="0.2">
      <c r="A13" s="126">
        <v>4</v>
      </c>
      <c r="B13" s="127" t="s">
        <v>902</v>
      </c>
      <c r="C13" s="128"/>
      <c r="D13" s="128">
        <f>D14+D15</f>
        <v>20</v>
      </c>
      <c r="E13" s="129"/>
      <c r="G13" s="130">
        <f t="shared" si="0"/>
        <v>0</v>
      </c>
      <c r="H13" s="130">
        <f t="shared" si="0"/>
        <v>0.02</v>
      </c>
    </row>
    <row r="14" spans="1:11" s="38" customFormat="1" ht="27" customHeight="1" x14ac:dyDescent="0.2">
      <c r="A14" s="127"/>
      <c r="B14" s="127" t="s">
        <v>924</v>
      </c>
      <c r="C14" s="128"/>
      <c r="D14" s="128">
        <v>10</v>
      </c>
      <c r="E14" s="129"/>
      <c r="G14" s="130">
        <f t="shared" si="0"/>
        <v>0</v>
      </c>
      <c r="H14" s="130">
        <f t="shared" si="0"/>
        <v>0.01</v>
      </c>
      <c r="K14" s="147" t="s">
        <v>927</v>
      </c>
    </row>
    <row r="15" spans="1:11" s="38" customFormat="1" ht="43.35" customHeight="1" x14ac:dyDescent="0.2">
      <c r="A15" s="127"/>
      <c r="B15" s="131" t="s">
        <v>928</v>
      </c>
      <c r="C15" s="128"/>
      <c r="D15" s="128">
        <v>10</v>
      </c>
      <c r="E15" s="129"/>
      <c r="G15" s="130">
        <f t="shared" si="0"/>
        <v>0</v>
      </c>
      <c r="H15" s="130">
        <f t="shared" si="0"/>
        <v>0.01</v>
      </c>
    </row>
    <row r="16" spans="1:11" s="38" customFormat="1" ht="42.6" customHeight="1" x14ac:dyDescent="0.2">
      <c r="A16" s="759" t="s">
        <v>903</v>
      </c>
      <c r="B16" s="760"/>
      <c r="C16" s="760"/>
      <c r="D16" s="760"/>
      <c r="E16" s="760"/>
      <c r="G16" s="125"/>
    </row>
    <row r="17" spans="1:7" ht="18.75" x14ac:dyDescent="0.25">
      <c r="A17" s="118"/>
      <c r="B17" s="119"/>
      <c r="C17" s="119"/>
      <c r="D17" s="119"/>
      <c r="E17" s="119"/>
      <c r="G17" s="132"/>
    </row>
    <row r="18" spans="1:7" ht="18.75" x14ac:dyDescent="0.25">
      <c r="G18" s="132"/>
    </row>
    <row r="19" spans="1:7" ht="18.75" x14ac:dyDescent="0.25">
      <c r="G19" s="134"/>
    </row>
    <row r="22" spans="1:7" x14ac:dyDescent="0.25">
      <c r="B22" s="135"/>
    </row>
  </sheetData>
  <mergeCells count="6">
    <mergeCell ref="G1:H1"/>
    <mergeCell ref="A16:E16"/>
    <mergeCell ref="A2:E2"/>
    <mergeCell ref="A3:E3"/>
    <mergeCell ref="D4:E4"/>
    <mergeCell ref="D1:E1"/>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A2F1F-902D-4C9C-A175-3CFD8F062D13}">
  <dimension ref="A1:K22"/>
  <sheetViews>
    <sheetView topLeftCell="A7" workbookViewId="0">
      <selection activeCell="D23" sqref="D23"/>
    </sheetView>
  </sheetViews>
  <sheetFormatPr defaultRowHeight="15" x14ac:dyDescent="0.25"/>
  <cols>
    <col min="1" max="1" width="6.85546875" customWidth="1"/>
    <col min="2" max="2" width="44.85546875" customWidth="1"/>
    <col min="3" max="3" width="15.5703125" customWidth="1"/>
    <col min="4" max="4" width="14.140625" customWidth="1"/>
    <col min="5" max="5" width="12.42578125" customWidth="1"/>
    <col min="6" max="6" width="21.7109375" customWidth="1"/>
    <col min="257" max="257" width="6.85546875" customWidth="1"/>
    <col min="258" max="258" width="44.85546875" customWidth="1"/>
    <col min="259" max="259" width="15.5703125" customWidth="1"/>
    <col min="260" max="260" width="14.140625" customWidth="1"/>
    <col min="261" max="261" width="12.42578125" customWidth="1"/>
    <col min="262" max="262" width="21.7109375" customWidth="1"/>
    <col min="513" max="513" width="6.85546875" customWidth="1"/>
    <col min="514" max="514" width="44.85546875" customWidth="1"/>
    <col min="515" max="515" width="15.5703125" customWidth="1"/>
    <col min="516" max="516" width="14.140625" customWidth="1"/>
    <col min="517" max="517" width="12.42578125" customWidth="1"/>
    <col min="518" max="518" width="21.7109375" customWidth="1"/>
    <col min="769" max="769" width="6.85546875" customWidth="1"/>
    <col min="770" max="770" width="44.85546875" customWidth="1"/>
    <col min="771" max="771" width="15.5703125" customWidth="1"/>
    <col min="772" max="772" width="14.140625" customWidth="1"/>
    <col min="773" max="773" width="12.42578125" customWidth="1"/>
    <col min="774" max="774" width="21.7109375" customWidth="1"/>
    <col min="1025" max="1025" width="6.85546875" customWidth="1"/>
    <col min="1026" max="1026" width="44.85546875" customWidth="1"/>
    <col min="1027" max="1027" width="15.5703125" customWidth="1"/>
    <col min="1028" max="1028" width="14.140625" customWidth="1"/>
    <col min="1029" max="1029" width="12.42578125" customWidth="1"/>
    <col min="1030" max="1030" width="21.7109375" customWidth="1"/>
    <col min="1281" max="1281" width="6.85546875" customWidth="1"/>
    <col min="1282" max="1282" width="44.85546875" customWidth="1"/>
    <col min="1283" max="1283" width="15.5703125" customWidth="1"/>
    <col min="1284" max="1284" width="14.140625" customWidth="1"/>
    <col min="1285" max="1285" width="12.42578125" customWidth="1"/>
    <col min="1286" max="1286" width="21.7109375" customWidth="1"/>
    <col min="1537" max="1537" width="6.85546875" customWidth="1"/>
    <col min="1538" max="1538" width="44.85546875" customWidth="1"/>
    <col min="1539" max="1539" width="15.5703125" customWidth="1"/>
    <col min="1540" max="1540" width="14.140625" customWidth="1"/>
    <col min="1541" max="1541" width="12.42578125" customWidth="1"/>
    <col min="1542" max="1542" width="21.7109375" customWidth="1"/>
    <col min="1793" max="1793" width="6.85546875" customWidth="1"/>
    <col min="1794" max="1794" width="44.85546875" customWidth="1"/>
    <col min="1795" max="1795" width="15.5703125" customWidth="1"/>
    <col min="1796" max="1796" width="14.140625" customWidth="1"/>
    <col min="1797" max="1797" width="12.42578125" customWidth="1"/>
    <col min="1798" max="1798" width="21.7109375" customWidth="1"/>
    <col min="2049" max="2049" width="6.85546875" customWidth="1"/>
    <col min="2050" max="2050" width="44.85546875" customWidth="1"/>
    <col min="2051" max="2051" width="15.5703125" customWidth="1"/>
    <col min="2052" max="2052" width="14.140625" customWidth="1"/>
    <col min="2053" max="2053" width="12.42578125" customWidth="1"/>
    <col min="2054" max="2054" width="21.7109375" customWidth="1"/>
    <col min="2305" max="2305" width="6.85546875" customWidth="1"/>
    <col min="2306" max="2306" width="44.85546875" customWidth="1"/>
    <col min="2307" max="2307" width="15.5703125" customWidth="1"/>
    <col min="2308" max="2308" width="14.140625" customWidth="1"/>
    <col min="2309" max="2309" width="12.42578125" customWidth="1"/>
    <col min="2310" max="2310" width="21.7109375" customWidth="1"/>
    <col min="2561" max="2561" width="6.85546875" customWidth="1"/>
    <col min="2562" max="2562" width="44.85546875" customWidth="1"/>
    <col min="2563" max="2563" width="15.5703125" customWidth="1"/>
    <col min="2564" max="2564" width="14.140625" customWidth="1"/>
    <col min="2565" max="2565" width="12.42578125" customWidth="1"/>
    <col min="2566" max="2566" width="21.7109375" customWidth="1"/>
    <col min="2817" max="2817" width="6.85546875" customWidth="1"/>
    <col min="2818" max="2818" width="44.85546875" customWidth="1"/>
    <col min="2819" max="2819" width="15.5703125" customWidth="1"/>
    <col min="2820" max="2820" width="14.140625" customWidth="1"/>
    <col min="2821" max="2821" width="12.42578125" customWidth="1"/>
    <col min="2822" max="2822" width="21.7109375" customWidth="1"/>
    <col min="3073" max="3073" width="6.85546875" customWidth="1"/>
    <col min="3074" max="3074" width="44.85546875" customWidth="1"/>
    <col min="3075" max="3075" width="15.5703125" customWidth="1"/>
    <col min="3076" max="3076" width="14.140625" customWidth="1"/>
    <col min="3077" max="3077" width="12.42578125" customWidth="1"/>
    <col min="3078" max="3078" width="21.7109375" customWidth="1"/>
    <col min="3329" max="3329" width="6.85546875" customWidth="1"/>
    <col min="3330" max="3330" width="44.85546875" customWidth="1"/>
    <col min="3331" max="3331" width="15.5703125" customWidth="1"/>
    <col min="3332" max="3332" width="14.140625" customWidth="1"/>
    <col min="3333" max="3333" width="12.42578125" customWidth="1"/>
    <col min="3334" max="3334" width="21.7109375" customWidth="1"/>
    <col min="3585" max="3585" width="6.85546875" customWidth="1"/>
    <col min="3586" max="3586" width="44.85546875" customWidth="1"/>
    <col min="3587" max="3587" width="15.5703125" customWidth="1"/>
    <col min="3588" max="3588" width="14.140625" customWidth="1"/>
    <col min="3589" max="3589" width="12.42578125" customWidth="1"/>
    <col min="3590" max="3590" width="21.7109375" customWidth="1"/>
    <col min="3841" max="3841" width="6.85546875" customWidth="1"/>
    <col min="3842" max="3842" width="44.85546875" customWidth="1"/>
    <col min="3843" max="3843" width="15.5703125" customWidth="1"/>
    <col min="3844" max="3844" width="14.140625" customWidth="1"/>
    <col min="3845" max="3845" width="12.42578125" customWidth="1"/>
    <col min="3846" max="3846" width="21.7109375" customWidth="1"/>
    <col min="4097" max="4097" width="6.85546875" customWidth="1"/>
    <col min="4098" max="4098" width="44.85546875" customWidth="1"/>
    <col min="4099" max="4099" width="15.5703125" customWidth="1"/>
    <col min="4100" max="4100" width="14.140625" customWidth="1"/>
    <col min="4101" max="4101" width="12.42578125" customWidth="1"/>
    <col min="4102" max="4102" width="21.7109375" customWidth="1"/>
    <col min="4353" max="4353" width="6.85546875" customWidth="1"/>
    <col min="4354" max="4354" width="44.85546875" customWidth="1"/>
    <col min="4355" max="4355" width="15.5703125" customWidth="1"/>
    <col min="4356" max="4356" width="14.140625" customWidth="1"/>
    <col min="4357" max="4357" width="12.42578125" customWidth="1"/>
    <col min="4358" max="4358" width="21.7109375" customWidth="1"/>
    <col min="4609" max="4609" width="6.85546875" customWidth="1"/>
    <col min="4610" max="4610" width="44.85546875" customWidth="1"/>
    <col min="4611" max="4611" width="15.5703125" customWidth="1"/>
    <col min="4612" max="4612" width="14.140625" customWidth="1"/>
    <col min="4613" max="4613" width="12.42578125" customWidth="1"/>
    <col min="4614" max="4614" width="21.7109375" customWidth="1"/>
    <col min="4865" max="4865" width="6.85546875" customWidth="1"/>
    <col min="4866" max="4866" width="44.85546875" customWidth="1"/>
    <col min="4867" max="4867" width="15.5703125" customWidth="1"/>
    <col min="4868" max="4868" width="14.140625" customWidth="1"/>
    <col min="4869" max="4869" width="12.42578125" customWidth="1"/>
    <col min="4870" max="4870" width="21.7109375" customWidth="1"/>
    <col min="5121" max="5121" width="6.85546875" customWidth="1"/>
    <col min="5122" max="5122" width="44.85546875" customWidth="1"/>
    <col min="5123" max="5123" width="15.5703125" customWidth="1"/>
    <col min="5124" max="5124" width="14.140625" customWidth="1"/>
    <col min="5125" max="5125" width="12.42578125" customWidth="1"/>
    <col min="5126" max="5126" width="21.7109375" customWidth="1"/>
    <col min="5377" max="5377" width="6.85546875" customWidth="1"/>
    <col min="5378" max="5378" width="44.85546875" customWidth="1"/>
    <col min="5379" max="5379" width="15.5703125" customWidth="1"/>
    <col min="5380" max="5380" width="14.140625" customWidth="1"/>
    <col min="5381" max="5381" width="12.42578125" customWidth="1"/>
    <col min="5382" max="5382" width="21.7109375" customWidth="1"/>
    <col min="5633" max="5633" width="6.85546875" customWidth="1"/>
    <col min="5634" max="5634" width="44.85546875" customWidth="1"/>
    <col min="5635" max="5635" width="15.5703125" customWidth="1"/>
    <col min="5636" max="5636" width="14.140625" customWidth="1"/>
    <col min="5637" max="5637" width="12.42578125" customWidth="1"/>
    <col min="5638" max="5638" width="21.7109375" customWidth="1"/>
    <col min="5889" max="5889" width="6.85546875" customWidth="1"/>
    <col min="5890" max="5890" width="44.85546875" customWidth="1"/>
    <col min="5891" max="5891" width="15.5703125" customWidth="1"/>
    <col min="5892" max="5892" width="14.140625" customWidth="1"/>
    <col min="5893" max="5893" width="12.42578125" customWidth="1"/>
    <col min="5894" max="5894" width="21.7109375" customWidth="1"/>
    <col min="6145" max="6145" width="6.85546875" customWidth="1"/>
    <col min="6146" max="6146" width="44.85546875" customWidth="1"/>
    <col min="6147" max="6147" width="15.5703125" customWidth="1"/>
    <col min="6148" max="6148" width="14.140625" customWidth="1"/>
    <col min="6149" max="6149" width="12.42578125" customWidth="1"/>
    <col min="6150" max="6150" width="21.7109375" customWidth="1"/>
    <col min="6401" max="6401" width="6.85546875" customWidth="1"/>
    <col min="6402" max="6402" width="44.85546875" customWidth="1"/>
    <col min="6403" max="6403" width="15.5703125" customWidth="1"/>
    <col min="6404" max="6404" width="14.140625" customWidth="1"/>
    <col min="6405" max="6405" width="12.42578125" customWidth="1"/>
    <col min="6406" max="6406" width="21.7109375" customWidth="1"/>
    <col min="6657" max="6657" width="6.85546875" customWidth="1"/>
    <col min="6658" max="6658" width="44.85546875" customWidth="1"/>
    <col min="6659" max="6659" width="15.5703125" customWidth="1"/>
    <col min="6660" max="6660" width="14.140625" customWidth="1"/>
    <col min="6661" max="6661" width="12.42578125" customWidth="1"/>
    <col min="6662" max="6662" width="21.7109375" customWidth="1"/>
    <col min="6913" max="6913" width="6.85546875" customWidth="1"/>
    <col min="6914" max="6914" width="44.85546875" customWidth="1"/>
    <col min="6915" max="6915" width="15.5703125" customWidth="1"/>
    <col min="6916" max="6916" width="14.140625" customWidth="1"/>
    <col min="6917" max="6917" width="12.42578125" customWidth="1"/>
    <col min="6918" max="6918" width="21.7109375" customWidth="1"/>
    <col min="7169" max="7169" width="6.85546875" customWidth="1"/>
    <col min="7170" max="7170" width="44.85546875" customWidth="1"/>
    <col min="7171" max="7171" width="15.5703125" customWidth="1"/>
    <col min="7172" max="7172" width="14.140625" customWidth="1"/>
    <col min="7173" max="7173" width="12.42578125" customWidth="1"/>
    <col min="7174" max="7174" width="21.7109375" customWidth="1"/>
    <col min="7425" max="7425" width="6.85546875" customWidth="1"/>
    <col min="7426" max="7426" width="44.85546875" customWidth="1"/>
    <col min="7427" max="7427" width="15.5703125" customWidth="1"/>
    <col min="7428" max="7428" width="14.140625" customWidth="1"/>
    <col min="7429" max="7429" width="12.42578125" customWidth="1"/>
    <col min="7430" max="7430" width="21.7109375" customWidth="1"/>
    <col min="7681" max="7681" width="6.85546875" customWidth="1"/>
    <col min="7682" max="7682" width="44.85546875" customWidth="1"/>
    <col min="7683" max="7683" width="15.5703125" customWidth="1"/>
    <col min="7684" max="7684" width="14.140625" customWidth="1"/>
    <col min="7685" max="7685" width="12.42578125" customWidth="1"/>
    <col min="7686" max="7686" width="21.7109375" customWidth="1"/>
    <col min="7937" max="7937" width="6.85546875" customWidth="1"/>
    <col min="7938" max="7938" width="44.85546875" customWidth="1"/>
    <col min="7939" max="7939" width="15.5703125" customWidth="1"/>
    <col min="7940" max="7940" width="14.140625" customWidth="1"/>
    <col min="7941" max="7941" width="12.42578125" customWidth="1"/>
    <col min="7942" max="7942" width="21.7109375" customWidth="1"/>
    <col min="8193" max="8193" width="6.85546875" customWidth="1"/>
    <col min="8194" max="8194" width="44.85546875" customWidth="1"/>
    <col min="8195" max="8195" width="15.5703125" customWidth="1"/>
    <col min="8196" max="8196" width="14.140625" customWidth="1"/>
    <col min="8197" max="8197" width="12.42578125" customWidth="1"/>
    <col min="8198" max="8198" width="21.7109375" customWidth="1"/>
    <col min="8449" max="8449" width="6.85546875" customWidth="1"/>
    <col min="8450" max="8450" width="44.85546875" customWidth="1"/>
    <col min="8451" max="8451" width="15.5703125" customWidth="1"/>
    <col min="8452" max="8452" width="14.140625" customWidth="1"/>
    <col min="8453" max="8453" width="12.42578125" customWidth="1"/>
    <col min="8454" max="8454" width="21.7109375" customWidth="1"/>
    <col min="8705" max="8705" width="6.85546875" customWidth="1"/>
    <col min="8706" max="8706" width="44.85546875" customWidth="1"/>
    <col min="8707" max="8707" width="15.5703125" customWidth="1"/>
    <col min="8708" max="8708" width="14.140625" customWidth="1"/>
    <col min="8709" max="8709" width="12.42578125" customWidth="1"/>
    <col min="8710" max="8710" width="21.7109375" customWidth="1"/>
    <col min="8961" max="8961" width="6.85546875" customWidth="1"/>
    <col min="8962" max="8962" width="44.85546875" customWidth="1"/>
    <col min="8963" max="8963" width="15.5703125" customWidth="1"/>
    <col min="8964" max="8964" width="14.140625" customWidth="1"/>
    <col min="8965" max="8965" width="12.42578125" customWidth="1"/>
    <col min="8966" max="8966" width="21.7109375" customWidth="1"/>
    <col min="9217" max="9217" width="6.85546875" customWidth="1"/>
    <col min="9218" max="9218" width="44.85546875" customWidth="1"/>
    <col min="9219" max="9219" width="15.5703125" customWidth="1"/>
    <col min="9220" max="9220" width="14.140625" customWidth="1"/>
    <col min="9221" max="9221" width="12.42578125" customWidth="1"/>
    <col min="9222" max="9222" width="21.7109375" customWidth="1"/>
    <col min="9473" max="9473" width="6.85546875" customWidth="1"/>
    <col min="9474" max="9474" width="44.85546875" customWidth="1"/>
    <col min="9475" max="9475" width="15.5703125" customWidth="1"/>
    <col min="9476" max="9476" width="14.140625" customWidth="1"/>
    <col min="9477" max="9477" width="12.42578125" customWidth="1"/>
    <col min="9478" max="9478" width="21.7109375" customWidth="1"/>
    <col min="9729" max="9729" width="6.85546875" customWidth="1"/>
    <col min="9730" max="9730" width="44.85546875" customWidth="1"/>
    <col min="9731" max="9731" width="15.5703125" customWidth="1"/>
    <col min="9732" max="9732" width="14.140625" customWidth="1"/>
    <col min="9733" max="9733" width="12.42578125" customWidth="1"/>
    <col min="9734" max="9734" width="21.7109375" customWidth="1"/>
    <col min="9985" max="9985" width="6.85546875" customWidth="1"/>
    <col min="9986" max="9986" width="44.85546875" customWidth="1"/>
    <col min="9987" max="9987" width="15.5703125" customWidth="1"/>
    <col min="9988" max="9988" width="14.140625" customWidth="1"/>
    <col min="9989" max="9989" width="12.42578125" customWidth="1"/>
    <col min="9990" max="9990" width="21.7109375" customWidth="1"/>
    <col min="10241" max="10241" width="6.85546875" customWidth="1"/>
    <col min="10242" max="10242" width="44.85546875" customWidth="1"/>
    <col min="10243" max="10243" width="15.5703125" customWidth="1"/>
    <col min="10244" max="10244" width="14.140625" customWidth="1"/>
    <col min="10245" max="10245" width="12.42578125" customWidth="1"/>
    <col min="10246" max="10246" width="21.7109375" customWidth="1"/>
    <col min="10497" max="10497" width="6.85546875" customWidth="1"/>
    <col min="10498" max="10498" width="44.85546875" customWidth="1"/>
    <col min="10499" max="10499" width="15.5703125" customWidth="1"/>
    <col min="10500" max="10500" width="14.140625" customWidth="1"/>
    <col min="10501" max="10501" width="12.42578125" customWidth="1"/>
    <col min="10502" max="10502" width="21.7109375" customWidth="1"/>
    <col min="10753" max="10753" width="6.85546875" customWidth="1"/>
    <col min="10754" max="10754" width="44.85546875" customWidth="1"/>
    <col min="10755" max="10755" width="15.5703125" customWidth="1"/>
    <col min="10756" max="10756" width="14.140625" customWidth="1"/>
    <col min="10757" max="10757" width="12.42578125" customWidth="1"/>
    <col min="10758" max="10758" width="21.7109375" customWidth="1"/>
    <col min="11009" max="11009" width="6.85546875" customWidth="1"/>
    <col min="11010" max="11010" width="44.85546875" customWidth="1"/>
    <col min="11011" max="11011" width="15.5703125" customWidth="1"/>
    <col min="11012" max="11012" width="14.140625" customWidth="1"/>
    <col min="11013" max="11013" width="12.42578125" customWidth="1"/>
    <col min="11014" max="11014" width="21.7109375" customWidth="1"/>
    <col min="11265" max="11265" width="6.85546875" customWidth="1"/>
    <col min="11266" max="11266" width="44.85546875" customWidth="1"/>
    <col min="11267" max="11267" width="15.5703125" customWidth="1"/>
    <col min="11268" max="11268" width="14.140625" customWidth="1"/>
    <col min="11269" max="11269" width="12.42578125" customWidth="1"/>
    <col min="11270" max="11270" width="21.7109375" customWidth="1"/>
    <col min="11521" max="11521" width="6.85546875" customWidth="1"/>
    <col min="11522" max="11522" width="44.85546875" customWidth="1"/>
    <col min="11523" max="11523" width="15.5703125" customWidth="1"/>
    <col min="11524" max="11524" width="14.140625" customWidth="1"/>
    <col min="11525" max="11525" width="12.42578125" customWidth="1"/>
    <col min="11526" max="11526" width="21.7109375" customWidth="1"/>
    <col min="11777" max="11777" width="6.85546875" customWidth="1"/>
    <col min="11778" max="11778" width="44.85546875" customWidth="1"/>
    <col min="11779" max="11779" width="15.5703125" customWidth="1"/>
    <col min="11780" max="11780" width="14.140625" customWidth="1"/>
    <col min="11781" max="11781" width="12.42578125" customWidth="1"/>
    <col min="11782" max="11782" width="21.7109375" customWidth="1"/>
    <col min="12033" max="12033" width="6.85546875" customWidth="1"/>
    <col min="12034" max="12034" width="44.85546875" customWidth="1"/>
    <col min="12035" max="12035" width="15.5703125" customWidth="1"/>
    <col min="12036" max="12036" width="14.140625" customWidth="1"/>
    <col min="12037" max="12037" width="12.42578125" customWidth="1"/>
    <col min="12038" max="12038" width="21.7109375" customWidth="1"/>
    <col min="12289" max="12289" width="6.85546875" customWidth="1"/>
    <col min="12290" max="12290" width="44.85546875" customWidth="1"/>
    <col min="12291" max="12291" width="15.5703125" customWidth="1"/>
    <col min="12292" max="12292" width="14.140625" customWidth="1"/>
    <col min="12293" max="12293" width="12.42578125" customWidth="1"/>
    <col min="12294" max="12294" width="21.7109375" customWidth="1"/>
    <col min="12545" max="12545" width="6.85546875" customWidth="1"/>
    <col min="12546" max="12546" width="44.85546875" customWidth="1"/>
    <col min="12547" max="12547" width="15.5703125" customWidth="1"/>
    <col min="12548" max="12548" width="14.140625" customWidth="1"/>
    <col min="12549" max="12549" width="12.42578125" customWidth="1"/>
    <col min="12550" max="12550" width="21.7109375" customWidth="1"/>
    <col min="12801" max="12801" width="6.85546875" customWidth="1"/>
    <col min="12802" max="12802" width="44.85546875" customWidth="1"/>
    <col min="12803" max="12803" width="15.5703125" customWidth="1"/>
    <col min="12804" max="12804" width="14.140625" customWidth="1"/>
    <col min="12805" max="12805" width="12.42578125" customWidth="1"/>
    <col min="12806" max="12806" width="21.7109375" customWidth="1"/>
    <col min="13057" max="13057" width="6.85546875" customWidth="1"/>
    <col min="13058" max="13058" width="44.85546875" customWidth="1"/>
    <col min="13059" max="13059" width="15.5703125" customWidth="1"/>
    <col min="13060" max="13060" width="14.140625" customWidth="1"/>
    <col min="13061" max="13061" width="12.42578125" customWidth="1"/>
    <col min="13062" max="13062" width="21.7109375" customWidth="1"/>
    <col min="13313" max="13313" width="6.85546875" customWidth="1"/>
    <col min="13314" max="13314" width="44.85546875" customWidth="1"/>
    <col min="13315" max="13315" width="15.5703125" customWidth="1"/>
    <col min="13316" max="13316" width="14.140625" customWidth="1"/>
    <col min="13317" max="13317" width="12.42578125" customWidth="1"/>
    <col min="13318" max="13318" width="21.7109375" customWidth="1"/>
    <col min="13569" max="13569" width="6.85546875" customWidth="1"/>
    <col min="13570" max="13570" width="44.85546875" customWidth="1"/>
    <col min="13571" max="13571" width="15.5703125" customWidth="1"/>
    <col min="13572" max="13572" width="14.140625" customWidth="1"/>
    <col min="13573" max="13573" width="12.42578125" customWidth="1"/>
    <col min="13574" max="13574" width="21.7109375" customWidth="1"/>
    <col min="13825" max="13825" width="6.85546875" customWidth="1"/>
    <col min="13826" max="13826" width="44.85546875" customWidth="1"/>
    <col min="13827" max="13827" width="15.5703125" customWidth="1"/>
    <col min="13828" max="13828" width="14.140625" customWidth="1"/>
    <col min="13829" max="13829" width="12.42578125" customWidth="1"/>
    <col min="13830" max="13830" width="21.7109375" customWidth="1"/>
    <col min="14081" max="14081" width="6.85546875" customWidth="1"/>
    <col min="14082" max="14082" width="44.85546875" customWidth="1"/>
    <col min="14083" max="14083" width="15.5703125" customWidth="1"/>
    <col min="14084" max="14084" width="14.140625" customWidth="1"/>
    <col min="14085" max="14085" width="12.42578125" customWidth="1"/>
    <col min="14086" max="14086" width="21.7109375" customWidth="1"/>
    <col min="14337" max="14337" width="6.85546875" customWidth="1"/>
    <col min="14338" max="14338" width="44.85546875" customWidth="1"/>
    <col min="14339" max="14339" width="15.5703125" customWidth="1"/>
    <col min="14340" max="14340" width="14.140625" customWidth="1"/>
    <col min="14341" max="14341" width="12.42578125" customWidth="1"/>
    <col min="14342" max="14342" width="21.7109375" customWidth="1"/>
    <col min="14593" max="14593" width="6.85546875" customWidth="1"/>
    <col min="14594" max="14594" width="44.85546875" customWidth="1"/>
    <col min="14595" max="14595" width="15.5703125" customWidth="1"/>
    <col min="14596" max="14596" width="14.140625" customWidth="1"/>
    <col min="14597" max="14597" width="12.42578125" customWidth="1"/>
    <col min="14598" max="14598" width="21.7109375" customWidth="1"/>
    <col min="14849" max="14849" width="6.85546875" customWidth="1"/>
    <col min="14850" max="14850" width="44.85546875" customWidth="1"/>
    <col min="14851" max="14851" width="15.5703125" customWidth="1"/>
    <col min="14852" max="14852" width="14.140625" customWidth="1"/>
    <col min="14853" max="14853" width="12.42578125" customWidth="1"/>
    <col min="14854" max="14854" width="21.7109375" customWidth="1"/>
    <col min="15105" max="15105" width="6.85546875" customWidth="1"/>
    <col min="15106" max="15106" width="44.85546875" customWidth="1"/>
    <col min="15107" max="15107" width="15.5703125" customWidth="1"/>
    <col min="15108" max="15108" width="14.140625" customWidth="1"/>
    <col min="15109" max="15109" width="12.42578125" customWidth="1"/>
    <col min="15110" max="15110" width="21.7109375" customWidth="1"/>
    <col min="15361" max="15361" width="6.85546875" customWidth="1"/>
    <col min="15362" max="15362" width="44.85546875" customWidth="1"/>
    <col min="15363" max="15363" width="15.5703125" customWidth="1"/>
    <col min="15364" max="15364" width="14.140625" customWidth="1"/>
    <col min="15365" max="15365" width="12.42578125" customWidth="1"/>
    <col min="15366" max="15366" width="21.7109375" customWidth="1"/>
    <col min="15617" max="15617" width="6.85546875" customWidth="1"/>
    <col min="15618" max="15618" width="44.85546875" customWidth="1"/>
    <col min="15619" max="15619" width="15.5703125" customWidth="1"/>
    <col min="15620" max="15620" width="14.140625" customWidth="1"/>
    <col min="15621" max="15621" width="12.42578125" customWidth="1"/>
    <col min="15622" max="15622" width="21.7109375" customWidth="1"/>
    <col min="15873" max="15873" width="6.85546875" customWidth="1"/>
    <col min="15874" max="15874" width="44.85546875" customWidth="1"/>
    <col min="15875" max="15875" width="15.5703125" customWidth="1"/>
    <col min="15876" max="15876" width="14.140625" customWidth="1"/>
    <col min="15877" max="15877" width="12.42578125" customWidth="1"/>
    <col min="15878" max="15878" width="21.7109375" customWidth="1"/>
    <col min="16129" max="16129" width="6.85546875" customWidth="1"/>
    <col min="16130" max="16130" width="44.85546875" customWidth="1"/>
    <col min="16131" max="16131" width="15.5703125" customWidth="1"/>
    <col min="16132" max="16132" width="14.140625" customWidth="1"/>
    <col min="16133" max="16133" width="12.42578125" customWidth="1"/>
    <col min="16134" max="16134" width="21.7109375" customWidth="1"/>
  </cols>
  <sheetData>
    <row r="1" spans="1:11" s="148" customFormat="1" ht="29.45" customHeight="1" x14ac:dyDescent="0.25">
      <c r="A1" s="766" t="s">
        <v>929</v>
      </c>
      <c r="B1" s="766"/>
      <c r="C1" s="766"/>
      <c r="D1" s="766"/>
      <c r="E1" s="766"/>
    </row>
    <row r="2" spans="1:11" ht="35.25" customHeight="1" x14ac:dyDescent="0.25">
      <c r="A2" s="761" t="s">
        <v>930</v>
      </c>
      <c r="B2" s="761"/>
      <c r="C2" s="761"/>
      <c r="D2" s="761"/>
      <c r="E2" s="761"/>
      <c r="F2" s="117"/>
      <c r="G2" s="117"/>
      <c r="H2" s="117"/>
      <c r="I2" s="117"/>
      <c r="J2" s="117"/>
    </row>
    <row r="3" spans="1:11" ht="24.75" customHeight="1" x14ac:dyDescent="0.25">
      <c r="A3" s="762" t="str">
        <f>[2]CN!A3</f>
        <v>(Kèm theo Báo cáo số 1318/BC-UBND ngày 12/12/2024 của UBND huyện Mai Sơn)</v>
      </c>
      <c r="B3" s="762"/>
      <c r="C3" s="762"/>
      <c r="D3" s="762"/>
      <c r="E3" s="762"/>
      <c r="F3" s="117"/>
      <c r="G3" s="767"/>
      <c r="H3" s="767"/>
      <c r="I3" s="767"/>
      <c r="J3" s="767"/>
      <c r="K3" s="767"/>
    </row>
    <row r="4" spans="1:11" ht="21" customHeight="1" x14ac:dyDescent="0.25">
      <c r="A4" s="119"/>
      <c r="B4" s="119"/>
      <c r="C4" s="119"/>
      <c r="D4" s="763" t="s">
        <v>56</v>
      </c>
      <c r="E4" s="763"/>
    </row>
    <row r="5" spans="1:11" s="122" customFormat="1" ht="37.700000000000003" customHeight="1" x14ac:dyDescent="0.25">
      <c r="A5" s="120" t="s">
        <v>874</v>
      </c>
      <c r="B5" s="120" t="s">
        <v>898</v>
      </c>
      <c r="C5" s="121" t="s">
        <v>921</v>
      </c>
      <c r="D5" s="121" t="s">
        <v>922</v>
      </c>
      <c r="E5" s="120" t="s">
        <v>376</v>
      </c>
    </row>
    <row r="6" spans="1:11" s="124" customFormat="1" ht="32.25" customHeight="1" x14ac:dyDescent="0.25">
      <c r="A6" s="116"/>
      <c r="B6" s="144" t="s">
        <v>130</v>
      </c>
      <c r="C6" s="145">
        <f>+C7+C9+C11+C13</f>
        <v>0</v>
      </c>
      <c r="D6" s="149">
        <f>+D7+D9+D11+D13</f>
        <v>60</v>
      </c>
      <c r="E6" s="145"/>
    </row>
    <row r="7" spans="1:11" s="38" customFormat="1" ht="28.35" customHeight="1" x14ac:dyDescent="0.2">
      <c r="A7" s="126">
        <v>1</v>
      </c>
      <c r="B7" s="127" t="s">
        <v>899</v>
      </c>
      <c r="C7" s="128"/>
      <c r="D7" s="150">
        <f>D8</f>
        <v>20</v>
      </c>
      <c r="E7" s="129"/>
      <c r="G7" s="130">
        <f>C7/1000</f>
        <v>0</v>
      </c>
      <c r="H7" s="130">
        <f>D7/1000</f>
        <v>0.02</v>
      </c>
    </row>
    <row r="8" spans="1:11" s="38" customFormat="1" ht="28.35" customHeight="1" x14ac:dyDescent="0.2">
      <c r="A8" s="126"/>
      <c r="B8" s="146" t="s">
        <v>923</v>
      </c>
      <c r="C8" s="128"/>
      <c r="D8" s="150">
        <v>20</v>
      </c>
      <c r="E8" s="129"/>
      <c r="G8" s="130"/>
      <c r="H8" s="130"/>
    </row>
    <row r="9" spans="1:11" s="38" customFormat="1" ht="32.25" customHeight="1" x14ac:dyDescent="0.2">
      <c r="A9" s="126">
        <v>2</v>
      </c>
      <c r="B9" s="131" t="s">
        <v>900</v>
      </c>
      <c r="C9" s="128"/>
      <c r="D9" s="150">
        <f>D10</f>
        <v>20</v>
      </c>
      <c r="E9" s="129"/>
      <c r="G9" s="130">
        <f t="shared" ref="G9:H15" si="0">C9/1000</f>
        <v>0</v>
      </c>
      <c r="H9" s="130">
        <f t="shared" si="0"/>
        <v>0.02</v>
      </c>
    </row>
    <row r="10" spans="1:11" s="38" customFormat="1" ht="27" customHeight="1" x14ac:dyDescent="0.2">
      <c r="A10" s="126"/>
      <c r="B10" s="127" t="s">
        <v>924</v>
      </c>
      <c r="C10" s="128"/>
      <c r="D10" s="150">
        <v>20</v>
      </c>
      <c r="E10" s="129"/>
      <c r="G10" s="130">
        <f t="shared" si="0"/>
        <v>0</v>
      </c>
      <c r="H10" s="130">
        <f t="shared" si="0"/>
        <v>0.02</v>
      </c>
      <c r="I10" s="38" t="s">
        <v>925</v>
      </c>
    </row>
    <row r="11" spans="1:11" s="38" customFormat="1" ht="27" hidden="1" customHeight="1" x14ac:dyDescent="0.2">
      <c r="A11" s="126">
        <v>3</v>
      </c>
      <c r="B11" s="127" t="s">
        <v>901</v>
      </c>
      <c r="C11" s="128"/>
      <c r="D11" s="150">
        <f>D12</f>
        <v>0</v>
      </c>
      <c r="E11" s="129"/>
      <c r="G11" s="130">
        <f t="shared" si="0"/>
        <v>0</v>
      </c>
      <c r="H11" s="130">
        <f t="shared" si="0"/>
        <v>0</v>
      </c>
    </row>
    <row r="12" spans="1:11" s="38" customFormat="1" ht="27" hidden="1" customHeight="1" x14ac:dyDescent="0.2">
      <c r="A12" s="126"/>
      <c r="B12" s="127" t="s">
        <v>926</v>
      </c>
      <c r="C12" s="128"/>
      <c r="D12" s="150"/>
      <c r="E12" s="129"/>
      <c r="G12" s="130">
        <f t="shared" si="0"/>
        <v>0</v>
      </c>
      <c r="H12" s="130">
        <f t="shared" si="0"/>
        <v>0</v>
      </c>
    </row>
    <row r="13" spans="1:11" s="38" customFormat="1" ht="27" customHeight="1" x14ac:dyDescent="0.2">
      <c r="A13" s="126">
        <v>3</v>
      </c>
      <c r="B13" s="127" t="s">
        <v>902</v>
      </c>
      <c r="C13" s="128"/>
      <c r="D13" s="150">
        <f>D14+D15</f>
        <v>20</v>
      </c>
      <c r="E13" s="129"/>
      <c r="G13" s="130">
        <f t="shared" si="0"/>
        <v>0</v>
      </c>
      <c r="H13" s="130">
        <f t="shared" si="0"/>
        <v>0.02</v>
      </c>
    </row>
    <row r="14" spans="1:11" s="38" customFormat="1" ht="27" customHeight="1" x14ac:dyDescent="0.2">
      <c r="A14" s="127"/>
      <c r="B14" s="127" t="s">
        <v>924</v>
      </c>
      <c r="C14" s="128"/>
      <c r="D14" s="150">
        <v>10</v>
      </c>
      <c r="E14" s="129"/>
      <c r="G14" s="130">
        <f t="shared" si="0"/>
        <v>0</v>
      </c>
      <c r="H14" s="130">
        <f t="shared" si="0"/>
        <v>0.01</v>
      </c>
      <c r="K14" s="147" t="s">
        <v>927</v>
      </c>
    </row>
    <row r="15" spans="1:11" s="38" customFormat="1" ht="43.35" customHeight="1" x14ac:dyDescent="0.2">
      <c r="A15" s="127"/>
      <c r="B15" s="131" t="s">
        <v>928</v>
      </c>
      <c r="C15" s="128"/>
      <c r="D15" s="150">
        <v>10</v>
      </c>
      <c r="E15" s="129"/>
      <c r="G15" s="130">
        <f t="shared" si="0"/>
        <v>0</v>
      </c>
      <c r="H15" s="130">
        <f t="shared" si="0"/>
        <v>0.01</v>
      </c>
    </row>
    <row r="16" spans="1:11" ht="36" customHeight="1" x14ac:dyDescent="0.25">
      <c r="A16" s="764" t="s">
        <v>904</v>
      </c>
      <c r="B16" s="765"/>
      <c r="C16" s="765"/>
      <c r="D16" s="765"/>
      <c r="E16" s="765"/>
      <c r="G16" s="132"/>
      <c r="J16" t="s">
        <v>931</v>
      </c>
    </row>
    <row r="22" spans="2:2" x14ac:dyDescent="0.25">
      <c r="B22" s="135"/>
    </row>
  </sheetData>
  <mergeCells count="6">
    <mergeCell ref="A16:E16"/>
    <mergeCell ref="A1:E1"/>
    <mergeCell ref="A2:E2"/>
    <mergeCell ref="A3:E3"/>
    <mergeCell ref="G3:K3"/>
    <mergeCell ref="D4:E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13E94-CA80-4A39-8F96-761A5B7BDA77}">
  <sheetPr>
    <tabColor rgb="FF92D050"/>
  </sheetPr>
  <dimension ref="A1:P111"/>
  <sheetViews>
    <sheetView tabSelected="1" view="pageBreakPreview" zoomScale="70" zoomScaleNormal="70" zoomScaleSheetLayoutView="70" workbookViewId="0">
      <selection activeCell="D6" sqref="D6"/>
    </sheetView>
  </sheetViews>
  <sheetFormatPr defaultColWidth="9.140625" defaultRowHeight="12.75" outlineLevelRow="2" x14ac:dyDescent="0.25"/>
  <cols>
    <col min="1" max="1" width="5.42578125" style="138" customWidth="1"/>
    <col min="2" max="2" width="67.7109375" style="138" customWidth="1"/>
    <col min="3" max="3" width="21.7109375" style="317" customWidth="1"/>
    <col min="4" max="4" width="21.7109375" style="315" customWidth="1"/>
    <col min="5" max="5" width="21.7109375" style="138" customWidth="1"/>
    <col min="6" max="7" width="16.42578125" style="138" hidden="1" customWidth="1"/>
    <col min="8" max="8" width="0" style="138" hidden="1" customWidth="1"/>
    <col min="9" max="9" width="16.85546875" style="138" hidden="1" customWidth="1"/>
    <col min="10" max="12" width="0" style="138" hidden="1" customWidth="1"/>
    <col min="13" max="14" width="21" style="138" customWidth="1"/>
    <col min="15" max="15" width="17.7109375" style="138" customWidth="1"/>
    <col min="16" max="16" width="13.7109375" style="138" customWidth="1"/>
    <col min="17" max="256" width="9.140625" style="138"/>
    <col min="257" max="257" width="5.42578125" style="138" customWidth="1"/>
    <col min="258" max="258" width="67.7109375" style="138" customWidth="1"/>
    <col min="259" max="261" width="21.7109375" style="138" customWidth="1"/>
    <col min="262" max="268" width="0" style="138" hidden="1" customWidth="1"/>
    <col min="269" max="270" width="21" style="138" customWidth="1"/>
    <col min="271" max="271" width="17.7109375" style="138" customWidth="1"/>
    <col min="272" max="272" width="13.7109375" style="138" customWidth="1"/>
    <col min="273" max="512" width="9.140625" style="138"/>
    <col min="513" max="513" width="5.42578125" style="138" customWidth="1"/>
    <col min="514" max="514" width="67.7109375" style="138" customWidth="1"/>
    <col min="515" max="517" width="21.7109375" style="138" customWidth="1"/>
    <col min="518" max="524" width="0" style="138" hidden="1" customWidth="1"/>
    <col min="525" max="526" width="21" style="138" customWidth="1"/>
    <col min="527" max="527" width="17.7109375" style="138" customWidth="1"/>
    <col min="528" max="528" width="13.7109375" style="138" customWidth="1"/>
    <col min="529" max="768" width="9.140625" style="138"/>
    <col min="769" max="769" width="5.42578125" style="138" customWidth="1"/>
    <col min="770" max="770" width="67.7109375" style="138" customWidth="1"/>
    <col min="771" max="773" width="21.7109375" style="138" customWidth="1"/>
    <col min="774" max="780" width="0" style="138" hidden="1" customWidth="1"/>
    <col min="781" max="782" width="21" style="138" customWidth="1"/>
    <col min="783" max="783" width="17.7109375" style="138" customWidth="1"/>
    <col min="784" max="784" width="13.7109375" style="138" customWidth="1"/>
    <col min="785" max="1024" width="9.140625" style="138"/>
    <col min="1025" max="1025" width="5.42578125" style="138" customWidth="1"/>
    <col min="1026" max="1026" width="67.7109375" style="138" customWidth="1"/>
    <col min="1027" max="1029" width="21.7109375" style="138" customWidth="1"/>
    <col min="1030" max="1036" width="0" style="138" hidden="1" customWidth="1"/>
    <col min="1037" max="1038" width="21" style="138" customWidth="1"/>
    <col min="1039" max="1039" width="17.7109375" style="138" customWidth="1"/>
    <col min="1040" max="1040" width="13.7109375" style="138" customWidth="1"/>
    <col min="1041" max="1280" width="9.140625" style="138"/>
    <col min="1281" max="1281" width="5.42578125" style="138" customWidth="1"/>
    <col min="1282" max="1282" width="67.7109375" style="138" customWidth="1"/>
    <col min="1283" max="1285" width="21.7109375" style="138" customWidth="1"/>
    <col min="1286" max="1292" width="0" style="138" hidden="1" customWidth="1"/>
    <col min="1293" max="1294" width="21" style="138" customWidth="1"/>
    <col min="1295" max="1295" width="17.7109375" style="138" customWidth="1"/>
    <col min="1296" max="1296" width="13.7109375" style="138" customWidth="1"/>
    <col min="1297" max="1536" width="9.140625" style="138"/>
    <col min="1537" max="1537" width="5.42578125" style="138" customWidth="1"/>
    <col min="1538" max="1538" width="67.7109375" style="138" customWidth="1"/>
    <col min="1539" max="1541" width="21.7109375" style="138" customWidth="1"/>
    <col min="1542" max="1548" width="0" style="138" hidden="1" customWidth="1"/>
    <col min="1549" max="1550" width="21" style="138" customWidth="1"/>
    <col min="1551" max="1551" width="17.7109375" style="138" customWidth="1"/>
    <col min="1552" max="1552" width="13.7109375" style="138" customWidth="1"/>
    <col min="1553" max="1792" width="9.140625" style="138"/>
    <col min="1793" max="1793" width="5.42578125" style="138" customWidth="1"/>
    <col min="1794" max="1794" width="67.7109375" style="138" customWidth="1"/>
    <col min="1795" max="1797" width="21.7109375" style="138" customWidth="1"/>
    <col min="1798" max="1804" width="0" style="138" hidden="1" customWidth="1"/>
    <col min="1805" max="1806" width="21" style="138" customWidth="1"/>
    <col min="1807" max="1807" width="17.7109375" style="138" customWidth="1"/>
    <col min="1808" max="1808" width="13.7109375" style="138" customWidth="1"/>
    <col min="1809" max="2048" width="9.140625" style="138"/>
    <col min="2049" max="2049" width="5.42578125" style="138" customWidth="1"/>
    <col min="2050" max="2050" width="67.7109375" style="138" customWidth="1"/>
    <col min="2051" max="2053" width="21.7109375" style="138" customWidth="1"/>
    <col min="2054" max="2060" width="0" style="138" hidden="1" customWidth="1"/>
    <col min="2061" max="2062" width="21" style="138" customWidth="1"/>
    <col min="2063" max="2063" width="17.7109375" style="138" customWidth="1"/>
    <col min="2064" max="2064" width="13.7109375" style="138" customWidth="1"/>
    <col min="2065" max="2304" width="9.140625" style="138"/>
    <col min="2305" max="2305" width="5.42578125" style="138" customWidth="1"/>
    <col min="2306" max="2306" width="67.7109375" style="138" customWidth="1"/>
    <col min="2307" max="2309" width="21.7109375" style="138" customWidth="1"/>
    <col min="2310" max="2316" width="0" style="138" hidden="1" customWidth="1"/>
    <col min="2317" max="2318" width="21" style="138" customWidth="1"/>
    <col min="2319" max="2319" width="17.7109375" style="138" customWidth="1"/>
    <col min="2320" max="2320" width="13.7109375" style="138" customWidth="1"/>
    <col min="2321" max="2560" width="9.140625" style="138"/>
    <col min="2561" max="2561" width="5.42578125" style="138" customWidth="1"/>
    <col min="2562" max="2562" width="67.7109375" style="138" customWidth="1"/>
    <col min="2563" max="2565" width="21.7109375" style="138" customWidth="1"/>
    <col min="2566" max="2572" width="0" style="138" hidden="1" customWidth="1"/>
    <col min="2573" max="2574" width="21" style="138" customWidth="1"/>
    <col min="2575" max="2575" width="17.7109375" style="138" customWidth="1"/>
    <col min="2576" max="2576" width="13.7109375" style="138" customWidth="1"/>
    <col min="2577" max="2816" width="9.140625" style="138"/>
    <col min="2817" max="2817" width="5.42578125" style="138" customWidth="1"/>
    <col min="2818" max="2818" width="67.7109375" style="138" customWidth="1"/>
    <col min="2819" max="2821" width="21.7109375" style="138" customWidth="1"/>
    <col min="2822" max="2828" width="0" style="138" hidden="1" customWidth="1"/>
    <col min="2829" max="2830" width="21" style="138" customWidth="1"/>
    <col min="2831" max="2831" width="17.7109375" style="138" customWidth="1"/>
    <col min="2832" max="2832" width="13.7109375" style="138" customWidth="1"/>
    <col min="2833" max="3072" width="9.140625" style="138"/>
    <col min="3073" max="3073" width="5.42578125" style="138" customWidth="1"/>
    <col min="3074" max="3074" width="67.7109375" style="138" customWidth="1"/>
    <col min="3075" max="3077" width="21.7109375" style="138" customWidth="1"/>
    <col min="3078" max="3084" width="0" style="138" hidden="1" customWidth="1"/>
    <col min="3085" max="3086" width="21" style="138" customWidth="1"/>
    <col min="3087" max="3087" width="17.7109375" style="138" customWidth="1"/>
    <col min="3088" max="3088" width="13.7109375" style="138" customWidth="1"/>
    <col min="3089" max="3328" width="9.140625" style="138"/>
    <col min="3329" max="3329" width="5.42578125" style="138" customWidth="1"/>
    <col min="3330" max="3330" width="67.7109375" style="138" customWidth="1"/>
    <col min="3331" max="3333" width="21.7109375" style="138" customWidth="1"/>
    <col min="3334" max="3340" width="0" style="138" hidden="1" customWidth="1"/>
    <col min="3341" max="3342" width="21" style="138" customWidth="1"/>
    <col min="3343" max="3343" width="17.7109375" style="138" customWidth="1"/>
    <col min="3344" max="3344" width="13.7109375" style="138" customWidth="1"/>
    <col min="3345" max="3584" width="9.140625" style="138"/>
    <col min="3585" max="3585" width="5.42578125" style="138" customWidth="1"/>
    <col min="3586" max="3586" width="67.7109375" style="138" customWidth="1"/>
    <col min="3587" max="3589" width="21.7109375" style="138" customWidth="1"/>
    <col min="3590" max="3596" width="0" style="138" hidden="1" customWidth="1"/>
    <col min="3597" max="3598" width="21" style="138" customWidth="1"/>
    <col min="3599" max="3599" width="17.7109375" style="138" customWidth="1"/>
    <col min="3600" max="3600" width="13.7109375" style="138" customWidth="1"/>
    <col min="3601" max="3840" width="9.140625" style="138"/>
    <col min="3841" max="3841" width="5.42578125" style="138" customWidth="1"/>
    <col min="3842" max="3842" width="67.7109375" style="138" customWidth="1"/>
    <col min="3843" max="3845" width="21.7109375" style="138" customWidth="1"/>
    <col min="3846" max="3852" width="0" style="138" hidden="1" customWidth="1"/>
    <col min="3853" max="3854" width="21" style="138" customWidth="1"/>
    <col min="3855" max="3855" width="17.7109375" style="138" customWidth="1"/>
    <col min="3856" max="3856" width="13.7109375" style="138" customWidth="1"/>
    <col min="3857" max="4096" width="9.140625" style="138"/>
    <col min="4097" max="4097" width="5.42578125" style="138" customWidth="1"/>
    <col min="4098" max="4098" width="67.7109375" style="138" customWidth="1"/>
    <col min="4099" max="4101" width="21.7109375" style="138" customWidth="1"/>
    <col min="4102" max="4108" width="0" style="138" hidden="1" customWidth="1"/>
    <col min="4109" max="4110" width="21" style="138" customWidth="1"/>
    <col min="4111" max="4111" width="17.7109375" style="138" customWidth="1"/>
    <col min="4112" max="4112" width="13.7109375" style="138" customWidth="1"/>
    <col min="4113" max="4352" width="9.140625" style="138"/>
    <col min="4353" max="4353" width="5.42578125" style="138" customWidth="1"/>
    <col min="4354" max="4354" width="67.7109375" style="138" customWidth="1"/>
    <col min="4355" max="4357" width="21.7109375" style="138" customWidth="1"/>
    <col min="4358" max="4364" width="0" style="138" hidden="1" customWidth="1"/>
    <col min="4365" max="4366" width="21" style="138" customWidth="1"/>
    <col min="4367" max="4367" width="17.7109375" style="138" customWidth="1"/>
    <col min="4368" max="4368" width="13.7109375" style="138" customWidth="1"/>
    <col min="4369" max="4608" width="9.140625" style="138"/>
    <col min="4609" max="4609" width="5.42578125" style="138" customWidth="1"/>
    <col min="4610" max="4610" width="67.7109375" style="138" customWidth="1"/>
    <col min="4611" max="4613" width="21.7109375" style="138" customWidth="1"/>
    <col min="4614" max="4620" width="0" style="138" hidden="1" customWidth="1"/>
    <col min="4621" max="4622" width="21" style="138" customWidth="1"/>
    <col min="4623" max="4623" width="17.7109375" style="138" customWidth="1"/>
    <col min="4624" max="4624" width="13.7109375" style="138" customWidth="1"/>
    <col min="4625" max="4864" width="9.140625" style="138"/>
    <col min="4865" max="4865" width="5.42578125" style="138" customWidth="1"/>
    <col min="4866" max="4866" width="67.7109375" style="138" customWidth="1"/>
    <col min="4867" max="4869" width="21.7109375" style="138" customWidth="1"/>
    <col min="4870" max="4876" width="0" style="138" hidden="1" customWidth="1"/>
    <col min="4877" max="4878" width="21" style="138" customWidth="1"/>
    <col min="4879" max="4879" width="17.7109375" style="138" customWidth="1"/>
    <col min="4880" max="4880" width="13.7109375" style="138" customWidth="1"/>
    <col min="4881" max="5120" width="9.140625" style="138"/>
    <col min="5121" max="5121" width="5.42578125" style="138" customWidth="1"/>
    <col min="5122" max="5122" width="67.7109375" style="138" customWidth="1"/>
    <col min="5123" max="5125" width="21.7109375" style="138" customWidth="1"/>
    <col min="5126" max="5132" width="0" style="138" hidden="1" customWidth="1"/>
    <col min="5133" max="5134" width="21" style="138" customWidth="1"/>
    <col min="5135" max="5135" width="17.7109375" style="138" customWidth="1"/>
    <col min="5136" max="5136" width="13.7109375" style="138" customWidth="1"/>
    <col min="5137" max="5376" width="9.140625" style="138"/>
    <col min="5377" max="5377" width="5.42578125" style="138" customWidth="1"/>
    <col min="5378" max="5378" width="67.7109375" style="138" customWidth="1"/>
    <col min="5379" max="5381" width="21.7109375" style="138" customWidth="1"/>
    <col min="5382" max="5388" width="0" style="138" hidden="1" customWidth="1"/>
    <col min="5389" max="5390" width="21" style="138" customWidth="1"/>
    <col min="5391" max="5391" width="17.7109375" style="138" customWidth="1"/>
    <col min="5392" max="5392" width="13.7109375" style="138" customWidth="1"/>
    <col min="5393" max="5632" width="9.140625" style="138"/>
    <col min="5633" max="5633" width="5.42578125" style="138" customWidth="1"/>
    <col min="5634" max="5634" width="67.7109375" style="138" customWidth="1"/>
    <col min="5635" max="5637" width="21.7109375" style="138" customWidth="1"/>
    <col min="5638" max="5644" width="0" style="138" hidden="1" customWidth="1"/>
    <col min="5645" max="5646" width="21" style="138" customWidth="1"/>
    <col min="5647" max="5647" width="17.7109375" style="138" customWidth="1"/>
    <col min="5648" max="5648" width="13.7109375" style="138" customWidth="1"/>
    <col min="5649" max="5888" width="9.140625" style="138"/>
    <col min="5889" max="5889" width="5.42578125" style="138" customWidth="1"/>
    <col min="5890" max="5890" width="67.7109375" style="138" customWidth="1"/>
    <col min="5891" max="5893" width="21.7109375" style="138" customWidth="1"/>
    <col min="5894" max="5900" width="0" style="138" hidden="1" customWidth="1"/>
    <col min="5901" max="5902" width="21" style="138" customWidth="1"/>
    <col min="5903" max="5903" width="17.7109375" style="138" customWidth="1"/>
    <col min="5904" max="5904" width="13.7109375" style="138" customWidth="1"/>
    <col min="5905" max="6144" width="9.140625" style="138"/>
    <col min="6145" max="6145" width="5.42578125" style="138" customWidth="1"/>
    <col min="6146" max="6146" width="67.7109375" style="138" customWidth="1"/>
    <col min="6147" max="6149" width="21.7109375" style="138" customWidth="1"/>
    <col min="6150" max="6156" width="0" style="138" hidden="1" customWidth="1"/>
    <col min="6157" max="6158" width="21" style="138" customWidth="1"/>
    <col min="6159" max="6159" width="17.7109375" style="138" customWidth="1"/>
    <col min="6160" max="6160" width="13.7109375" style="138" customWidth="1"/>
    <col min="6161" max="6400" width="9.140625" style="138"/>
    <col min="6401" max="6401" width="5.42578125" style="138" customWidth="1"/>
    <col min="6402" max="6402" width="67.7109375" style="138" customWidth="1"/>
    <col min="6403" max="6405" width="21.7109375" style="138" customWidth="1"/>
    <col min="6406" max="6412" width="0" style="138" hidden="1" customWidth="1"/>
    <col min="6413" max="6414" width="21" style="138" customWidth="1"/>
    <col min="6415" max="6415" width="17.7109375" style="138" customWidth="1"/>
    <col min="6416" max="6416" width="13.7109375" style="138" customWidth="1"/>
    <col min="6417" max="6656" width="9.140625" style="138"/>
    <col min="6657" max="6657" width="5.42578125" style="138" customWidth="1"/>
    <col min="6658" max="6658" width="67.7109375" style="138" customWidth="1"/>
    <col min="6659" max="6661" width="21.7109375" style="138" customWidth="1"/>
    <col min="6662" max="6668" width="0" style="138" hidden="1" customWidth="1"/>
    <col min="6669" max="6670" width="21" style="138" customWidth="1"/>
    <col min="6671" max="6671" width="17.7109375" style="138" customWidth="1"/>
    <col min="6672" max="6672" width="13.7109375" style="138" customWidth="1"/>
    <col min="6673" max="6912" width="9.140625" style="138"/>
    <col min="6913" max="6913" width="5.42578125" style="138" customWidth="1"/>
    <col min="6914" max="6914" width="67.7109375" style="138" customWidth="1"/>
    <col min="6915" max="6917" width="21.7109375" style="138" customWidth="1"/>
    <col min="6918" max="6924" width="0" style="138" hidden="1" customWidth="1"/>
    <col min="6925" max="6926" width="21" style="138" customWidth="1"/>
    <col min="6927" max="6927" width="17.7109375" style="138" customWidth="1"/>
    <col min="6928" max="6928" width="13.7109375" style="138" customWidth="1"/>
    <col min="6929" max="7168" width="9.140625" style="138"/>
    <col min="7169" max="7169" width="5.42578125" style="138" customWidth="1"/>
    <col min="7170" max="7170" width="67.7109375" style="138" customWidth="1"/>
    <col min="7171" max="7173" width="21.7109375" style="138" customWidth="1"/>
    <col min="7174" max="7180" width="0" style="138" hidden="1" customWidth="1"/>
    <col min="7181" max="7182" width="21" style="138" customWidth="1"/>
    <col min="7183" max="7183" width="17.7109375" style="138" customWidth="1"/>
    <col min="7184" max="7184" width="13.7109375" style="138" customWidth="1"/>
    <col min="7185" max="7424" width="9.140625" style="138"/>
    <col min="7425" max="7425" width="5.42578125" style="138" customWidth="1"/>
    <col min="7426" max="7426" width="67.7109375" style="138" customWidth="1"/>
    <col min="7427" max="7429" width="21.7109375" style="138" customWidth="1"/>
    <col min="7430" max="7436" width="0" style="138" hidden="1" customWidth="1"/>
    <col min="7437" max="7438" width="21" style="138" customWidth="1"/>
    <col min="7439" max="7439" width="17.7109375" style="138" customWidth="1"/>
    <col min="7440" max="7440" width="13.7109375" style="138" customWidth="1"/>
    <col min="7441" max="7680" width="9.140625" style="138"/>
    <col min="7681" max="7681" width="5.42578125" style="138" customWidth="1"/>
    <col min="7682" max="7682" width="67.7109375" style="138" customWidth="1"/>
    <col min="7683" max="7685" width="21.7109375" style="138" customWidth="1"/>
    <col min="7686" max="7692" width="0" style="138" hidden="1" customWidth="1"/>
    <col min="7693" max="7694" width="21" style="138" customWidth="1"/>
    <col min="7695" max="7695" width="17.7109375" style="138" customWidth="1"/>
    <col min="7696" max="7696" width="13.7109375" style="138" customWidth="1"/>
    <col min="7697" max="7936" width="9.140625" style="138"/>
    <col min="7937" max="7937" width="5.42578125" style="138" customWidth="1"/>
    <col min="7938" max="7938" width="67.7109375" style="138" customWidth="1"/>
    <col min="7939" max="7941" width="21.7109375" style="138" customWidth="1"/>
    <col min="7942" max="7948" width="0" style="138" hidden="1" customWidth="1"/>
    <col min="7949" max="7950" width="21" style="138" customWidth="1"/>
    <col min="7951" max="7951" width="17.7109375" style="138" customWidth="1"/>
    <col min="7952" max="7952" width="13.7109375" style="138" customWidth="1"/>
    <col min="7953" max="8192" width="9.140625" style="138"/>
    <col min="8193" max="8193" width="5.42578125" style="138" customWidth="1"/>
    <col min="8194" max="8194" width="67.7109375" style="138" customWidth="1"/>
    <col min="8195" max="8197" width="21.7109375" style="138" customWidth="1"/>
    <col min="8198" max="8204" width="0" style="138" hidden="1" customWidth="1"/>
    <col min="8205" max="8206" width="21" style="138" customWidth="1"/>
    <col min="8207" max="8207" width="17.7109375" style="138" customWidth="1"/>
    <col min="8208" max="8208" width="13.7109375" style="138" customWidth="1"/>
    <col min="8209" max="8448" width="9.140625" style="138"/>
    <col min="8449" max="8449" width="5.42578125" style="138" customWidth="1"/>
    <col min="8450" max="8450" width="67.7109375" style="138" customWidth="1"/>
    <col min="8451" max="8453" width="21.7109375" style="138" customWidth="1"/>
    <col min="8454" max="8460" width="0" style="138" hidden="1" customWidth="1"/>
    <col min="8461" max="8462" width="21" style="138" customWidth="1"/>
    <col min="8463" max="8463" width="17.7109375" style="138" customWidth="1"/>
    <col min="8464" max="8464" width="13.7109375" style="138" customWidth="1"/>
    <col min="8465" max="8704" width="9.140625" style="138"/>
    <col min="8705" max="8705" width="5.42578125" style="138" customWidth="1"/>
    <col min="8706" max="8706" width="67.7109375" style="138" customWidth="1"/>
    <col min="8707" max="8709" width="21.7109375" style="138" customWidth="1"/>
    <col min="8710" max="8716" width="0" style="138" hidden="1" customWidth="1"/>
    <col min="8717" max="8718" width="21" style="138" customWidth="1"/>
    <col min="8719" max="8719" width="17.7109375" style="138" customWidth="1"/>
    <col min="8720" max="8720" width="13.7109375" style="138" customWidth="1"/>
    <col min="8721" max="8960" width="9.140625" style="138"/>
    <col min="8961" max="8961" width="5.42578125" style="138" customWidth="1"/>
    <col min="8962" max="8962" width="67.7109375" style="138" customWidth="1"/>
    <col min="8963" max="8965" width="21.7109375" style="138" customWidth="1"/>
    <col min="8966" max="8972" width="0" style="138" hidden="1" customWidth="1"/>
    <col min="8973" max="8974" width="21" style="138" customWidth="1"/>
    <col min="8975" max="8975" width="17.7109375" style="138" customWidth="1"/>
    <col min="8976" max="8976" width="13.7109375" style="138" customWidth="1"/>
    <col min="8977" max="9216" width="9.140625" style="138"/>
    <col min="9217" max="9217" width="5.42578125" style="138" customWidth="1"/>
    <col min="9218" max="9218" width="67.7109375" style="138" customWidth="1"/>
    <col min="9219" max="9221" width="21.7109375" style="138" customWidth="1"/>
    <col min="9222" max="9228" width="0" style="138" hidden="1" customWidth="1"/>
    <col min="9229" max="9230" width="21" style="138" customWidth="1"/>
    <col min="9231" max="9231" width="17.7109375" style="138" customWidth="1"/>
    <col min="9232" max="9232" width="13.7109375" style="138" customWidth="1"/>
    <col min="9233" max="9472" width="9.140625" style="138"/>
    <col min="9473" max="9473" width="5.42578125" style="138" customWidth="1"/>
    <col min="9474" max="9474" width="67.7109375" style="138" customWidth="1"/>
    <col min="9475" max="9477" width="21.7109375" style="138" customWidth="1"/>
    <col min="9478" max="9484" width="0" style="138" hidden="1" customWidth="1"/>
    <col min="9485" max="9486" width="21" style="138" customWidth="1"/>
    <col min="9487" max="9487" width="17.7109375" style="138" customWidth="1"/>
    <col min="9488" max="9488" width="13.7109375" style="138" customWidth="1"/>
    <col min="9489" max="9728" width="9.140625" style="138"/>
    <col min="9729" max="9729" width="5.42578125" style="138" customWidth="1"/>
    <col min="9730" max="9730" width="67.7109375" style="138" customWidth="1"/>
    <col min="9731" max="9733" width="21.7109375" style="138" customWidth="1"/>
    <col min="9734" max="9740" width="0" style="138" hidden="1" customWidth="1"/>
    <col min="9741" max="9742" width="21" style="138" customWidth="1"/>
    <col min="9743" max="9743" width="17.7109375" style="138" customWidth="1"/>
    <col min="9744" max="9744" width="13.7109375" style="138" customWidth="1"/>
    <col min="9745" max="9984" width="9.140625" style="138"/>
    <col min="9985" max="9985" width="5.42578125" style="138" customWidth="1"/>
    <col min="9986" max="9986" width="67.7109375" style="138" customWidth="1"/>
    <col min="9987" max="9989" width="21.7109375" style="138" customWidth="1"/>
    <col min="9990" max="9996" width="0" style="138" hidden="1" customWidth="1"/>
    <col min="9997" max="9998" width="21" style="138" customWidth="1"/>
    <col min="9999" max="9999" width="17.7109375" style="138" customWidth="1"/>
    <col min="10000" max="10000" width="13.7109375" style="138" customWidth="1"/>
    <col min="10001" max="10240" width="9.140625" style="138"/>
    <col min="10241" max="10241" width="5.42578125" style="138" customWidth="1"/>
    <col min="10242" max="10242" width="67.7109375" style="138" customWidth="1"/>
    <col min="10243" max="10245" width="21.7109375" style="138" customWidth="1"/>
    <col min="10246" max="10252" width="0" style="138" hidden="1" customWidth="1"/>
    <col min="10253" max="10254" width="21" style="138" customWidth="1"/>
    <col min="10255" max="10255" width="17.7109375" style="138" customWidth="1"/>
    <col min="10256" max="10256" width="13.7109375" style="138" customWidth="1"/>
    <col min="10257" max="10496" width="9.140625" style="138"/>
    <col min="10497" max="10497" width="5.42578125" style="138" customWidth="1"/>
    <col min="10498" max="10498" width="67.7109375" style="138" customWidth="1"/>
    <col min="10499" max="10501" width="21.7109375" style="138" customWidth="1"/>
    <col min="10502" max="10508" width="0" style="138" hidden="1" customWidth="1"/>
    <col min="10509" max="10510" width="21" style="138" customWidth="1"/>
    <col min="10511" max="10511" width="17.7109375" style="138" customWidth="1"/>
    <col min="10512" max="10512" width="13.7109375" style="138" customWidth="1"/>
    <col min="10513" max="10752" width="9.140625" style="138"/>
    <col min="10753" max="10753" width="5.42578125" style="138" customWidth="1"/>
    <col min="10754" max="10754" width="67.7109375" style="138" customWidth="1"/>
    <col min="10755" max="10757" width="21.7109375" style="138" customWidth="1"/>
    <col min="10758" max="10764" width="0" style="138" hidden="1" customWidth="1"/>
    <col min="10765" max="10766" width="21" style="138" customWidth="1"/>
    <col min="10767" max="10767" width="17.7109375" style="138" customWidth="1"/>
    <col min="10768" max="10768" width="13.7109375" style="138" customWidth="1"/>
    <col min="10769" max="11008" width="9.140625" style="138"/>
    <col min="11009" max="11009" width="5.42578125" style="138" customWidth="1"/>
    <col min="11010" max="11010" width="67.7109375" style="138" customWidth="1"/>
    <col min="11011" max="11013" width="21.7109375" style="138" customWidth="1"/>
    <col min="11014" max="11020" width="0" style="138" hidden="1" customWidth="1"/>
    <col min="11021" max="11022" width="21" style="138" customWidth="1"/>
    <col min="11023" max="11023" width="17.7109375" style="138" customWidth="1"/>
    <col min="11024" max="11024" width="13.7109375" style="138" customWidth="1"/>
    <col min="11025" max="11264" width="9.140625" style="138"/>
    <col min="11265" max="11265" width="5.42578125" style="138" customWidth="1"/>
    <col min="11266" max="11266" width="67.7109375" style="138" customWidth="1"/>
    <col min="11267" max="11269" width="21.7109375" style="138" customWidth="1"/>
    <col min="11270" max="11276" width="0" style="138" hidden="1" customWidth="1"/>
    <col min="11277" max="11278" width="21" style="138" customWidth="1"/>
    <col min="11279" max="11279" width="17.7109375" style="138" customWidth="1"/>
    <col min="11280" max="11280" width="13.7109375" style="138" customWidth="1"/>
    <col min="11281" max="11520" width="9.140625" style="138"/>
    <col min="11521" max="11521" width="5.42578125" style="138" customWidth="1"/>
    <col min="11522" max="11522" width="67.7109375" style="138" customWidth="1"/>
    <col min="11523" max="11525" width="21.7109375" style="138" customWidth="1"/>
    <col min="11526" max="11532" width="0" style="138" hidden="1" customWidth="1"/>
    <col min="11533" max="11534" width="21" style="138" customWidth="1"/>
    <col min="11535" max="11535" width="17.7109375" style="138" customWidth="1"/>
    <col min="11536" max="11536" width="13.7109375" style="138" customWidth="1"/>
    <col min="11537" max="11776" width="9.140625" style="138"/>
    <col min="11777" max="11777" width="5.42578125" style="138" customWidth="1"/>
    <col min="11778" max="11778" width="67.7109375" style="138" customWidth="1"/>
    <col min="11779" max="11781" width="21.7109375" style="138" customWidth="1"/>
    <col min="11782" max="11788" width="0" style="138" hidden="1" customWidth="1"/>
    <col min="11789" max="11790" width="21" style="138" customWidth="1"/>
    <col min="11791" max="11791" width="17.7109375" style="138" customWidth="1"/>
    <col min="11792" max="11792" width="13.7109375" style="138" customWidth="1"/>
    <col min="11793" max="12032" width="9.140625" style="138"/>
    <col min="12033" max="12033" width="5.42578125" style="138" customWidth="1"/>
    <col min="12034" max="12034" width="67.7109375" style="138" customWidth="1"/>
    <col min="12035" max="12037" width="21.7109375" style="138" customWidth="1"/>
    <col min="12038" max="12044" width="0" style="138" hidden="1" customWidth="1"/>
    <col min="12045" max="12046" width="21" style="138" customWidth="1"/>
    <col min="12047" max="12047" width="17.7109375" style="138" customWidth="1"/>
    <col min="12048" max="12048" width="13.7109375" style="138" customWidth="1"/>
    <col min="12049" max="12288" width="9.140625" style="138"/>
    <col min="12289" max="12289" width="5.42578125" style="138" customWidth="1"/>
    <col min="12290" max="12290" width="67.7109375" style="138" customWidth="1"/>
    <col min="12291" max="12293" width="21.7109375" style="138" customWidth="1"/>
    <col min="12294" max="12300" width="0" style="138" hidden="1" customWidth="1"/>
    <col min="12301" max="12302" width="21" style="138" customWidth="1"/>
    <col min="12303" max="12303" width="17.7109375" style="138" customWidth="1"/>
    <col min="12304" max="12304" width="13.7109375" style="138" customWidth="1"/>
    <col min="12305" max="12544" width="9.140625" style="138"/>
    <col min="12545" max="12545" width="5.42578125" style="138" customWidth="1"/>
    <col min="12546" max="12546" width="67.7109375" style="138" customWidth="1"/>
    <col min="12547" max="12549" width="21.7109375" style="138" customWidth="1"/>
    <col min="12550" max="12556" width="0" style="138" hidden="1" customWidth="1"/>
    <col min="12557" max="12558" width="21" style="138" customWidth="1"/>
    <col min="12559" max="12559" width="17.7109375" style="138" customWidth="1"/>
    <col min="12560" max="12560" width="13.7109375" style="138" customWidth="1"/>
    <col min="12561" max="12800" width="9.140625" style="138"/>
    <col min="12801" max="12801" width="5.42578125" style="138" customWidth="1"/>
    <col min="12802" max="12802" width="67.7109375" style="138" customWidth="1"/>
    <col min="12803" max="12805" width="21.7109375" style="138" customWidth="1"/>
    <col min="12806" max="12812" width="0" style="138" hidden="1" customWidth="1"/>
    <col min="12813" max="12814" width="21" style="138" customWidth="1"/>
    <col min="12815" max="12815" width="17.7109375" style="138" customWidth="1"/>
    <col min="12816" max="12816" width="13.7109375" style="138" customWidth="1"/>
    <col min="12817" max="13056" width="9.140625" style="138"/>
    <col min="13057" max="13057" width="5.42578125" style="138" customWidth="1"/>
    <col min="13058" max="13058" width="67.7109375" style="138" customWidth="1"/>
    <col min="13059" max="13061" width="21.7109375" style="138" customWidth="1"/>
    <col min="13062" max="13068" width="0" style="138" hidden="1" customWidth="1"/>
    <col min="13069" max="13070" width="21" style="138" customWidth="1"/>
    <col min="13071" max="13071" width="17.7109375" style="138" customWidth="1"/>
    <col min="13072" max="13072" width="13.7109375" style="138" customWidth="1"/>
    <col min="13073" max="13312" width="9.140625" style="138"/>
    <col min="13313" max="13313" width="5.42578125" style="138" customWidth="1"/>
    <col min="13314" max="13314" width="67.7109375" style="138" customWidth="1"/>
    <col min="13315" max="13317" width="21.7109375" style="138" customWidth="1"/>
    <col min="13318" max="13324" width="0" style="138" hidden="1" customWidth="1"/>
    <col min="13325" max="13326" width="21" style="138" customWidth="1"/>
    <col min="13327" max="13327" width="17.7109375" style="138" customWidth="1"/>
    <col min="13328" max="13328" width="13.7109375" style="138" customWidth="1"/>
    <col min="13329" max="13568" width="9.140625" style="138"/>
    <col min="13569" max="13569" width="5.42578125" style="138" customWidth="1"/>
    <col min="13570" max="13570" width="67.7109375" style="138" customWidth="1"/>
    <col min="13571" max="13573" width="21.7109375" style="138" customWidth="1"/>
    <col min="13574" max="13580" width="0" style="138" hidden="1" customWidth="1"/>
    <col min="13581" max="13582" width="21" style="138" customWidth="1"/>
    <col min="13583" max="13583" width="17.7109375" style="138" customWidth="1"/>
    <col min="13584" max="13584" width="13.7109375" style="138" customWidth="1"/>
    <col min="13585" max="13824" width="9.140625" style="138"/>
    <col min="13825" max="13825" width="5.42578125" style="138" customWidth="1"/>
    <col min="13826" max="13826" width="67.7109375" style="138" customWidth="1"/>
    <col min="13827" max="13829" width="21.7109375" style="138" customWidth="1"/>
    <col min="13830" max="13836" width="0" style="138" hidden="1" customWidth="1"/>
    <col min="13837" max="13838" width="21" style="138" customWidth="1"/>
    <col min="13839" max="13839" width="17.7109375" style="138" customWidth="1"/>
    <col min="13840" max="13840" width="13.7109375" style="138" customWidth="1"/>
    <col min="13841" max="14080" width="9.140625" style="138"/>
    <col min="14081" max="14081" width="5.42578125" style="138" customWidth="1"/>
    <col min="14082" max="14082" width="67.7109375" style="138" customWidth="1"/>
    <col min="14083" max="14085" width="21.7109375" style="138" customWidth="1"/>
    <col min="14086" max="14092" width="0" style="138" hidden="1" customWidth="1"/>
    <col min="14093" max="14094" width="21" style="138" customWidth="1"/>
    <col min="14095" max="14095" width="17.7109375" style="138" customWidth="1"/>
    <col min="14096" max="14096" width="13.7109375" style="138" customWidth="1"/>
    <col min="14097" max="14336" width="9.140625" style="138"/>
    <col min="14337" max="14337" width="5.42578125" style="138" customWidth="1"/>
    <col min="14338" max="14338" width="67.7109375" style="138" customWidth="1"/>
    <col min="14339" max="14341" width="21.7109375" style="138" customWidth="1"/>
    <col min="14342" max="14348" width="0" style="138" hidden="1" customWidth="1"/>
    <col min="14349" max="14350" width="21" style="138" customWidth="1"/>
    <col min="14351" max="14351" width="17.7109375" style="138" customWidth="1"/>
    <col min="14352" max="14352" width="13.7109375" style="138" customWidth="1"/>
    <col min="14353" max="14592" width="9.140625" style="138"/>
    <col min="14593" max="14593" width="5.42578125" style="138" customWidth="1"/>
    <col min="14594" max="14594" width="67.7109375" style="138" customWidth="1"/>
    <col min="14595" max="14597" width="21.7109375" style="138" customWidth="1"/>
    <col min="14598" max="14604" width="0" style="138" hidden="1" customWidth="1"/>
    <col min="14605" max="14606" width="21" style="138" customWidth="1"/>
    <col min="14607" max="14607" width="17.7109375" style="138" customWidth="1"/>
    <col min="14608" max="14608" width="13.7109375" style="138" customWidth="1"/>
    <col min="14609" max="14848" width="9.140625" style="138"/>
    <col min="14849" max="14849" width="5.42578125" style="138" customWidth="1"/>
    <col min="14850" max="14850" width="67.7109375" style="138" customWidth="1"/>
    <col min="14851" max="14853" width="21.7109375" style="138" customWidth="1"/>
    <col min="14854" max="14860" width="0" style="138" hidden="1" customWidth="1"/>
    <col min="14861" max="14862" width="21" style="138" customWidth="1"/>
    <col min="14863" max="14863" width="17.7109375" style="138" customWidth="1"/>
    <col min="14864" max="14864" width="13.7109375" style="138" customWidth="1"/>
    <col min="14865" max="15104" width="9.140625" style="138"/>
    <col min="15105" max="15105" width="5.42578125" style="138" customWidth="1"/>
    <col min="15106" max="15106" width="67.7109375" style="138" customWidth="1"/>
    <col min="15107" max="15109" width="21.7109375" style="138" customWidth="1"/>
    <col min="15110" max="15116" width="0" style="138" hidden="1" customWidth="1"/>
    <col min="15117" max="15118" width="21" style="138" customWidth="1"/>
    <col min="15119" max="15119" width="17.7109375" style="138" customWidth="1"/>
    <col min="15120" max="15120" width="13.7109375" style="138" customWidth="1"/>
    <col min="15121" max="15360" width="9.140625" style="138"/>
    <col min="15361" max="15361" width="5.42578125" style="138" customWidth="1"/>
    <col min="15362" max="15362" width="67.7109375" style="138" customWidth="1"/>
    <col min="15363" max="15365" width="21.7109375" style="138" customWidth="1"/>
    <col min="15366" max="15372" width="0" style="138" hidden="1" customWidth="1"/>
    <col min="15373" max="15374" width="21" style="138" customWidth="1"/>
    <col min="15375" max="15375" width="17.7109375" style="138" customWidth="1"/>
    <col min="15376" max="15376" width="13.7109375" style="138" customWidth="1"/>
    <col min="15377" max="15616" width="9.140625" style="138"/>
    <col min="15617" max="15617" width="5.42578125" style="138" customWidth="1"/>
    <col min="15618" max="15618" width="67.7109375" style="138" customWidth="1"/>
    <col min="15619" max="15621" width="21.7109375" style="138" customWidth="1"/>
    <col min="15622" max="15628" width="0" style="138" hidden="1" customWidth="1"/>
    <col min="15629" max="15630" width="21" style="138" customWidth="1"/>
    <col min="15631" max="15631" width="17.7109375" style="138" customWidth="1"/>
    <col min="15632" max="15632" width="13.7109375" style="138" customWidth="1"/>
    <col min="15633" max="15872" width="9.140625" style="138"/>
    <col min="15873" max="15873" width="5.42578125" style="138" customWidth="1"/>
    <col min="15874" max="15874" width="67.7109375" style="138" customWidth="1"/>
    <col min="15875" max="15877" width="21.7109375" style="138" customWidth="1"/>
    <col min="15878" max="15884" width="0" style="138" hidden="1" customWidth="1"/>
    <col min="15885" max="15886" width="21" style="138" customWidth="1"/>
    <col min="15887" max="15887" width="17.7109375" style="138" customWidth="1"/>
    <col min="15888" max="15888" width="13.7109375" style="138" customWidth="1"/>
    <col min="15889" max="16128" width="9.140625" style="138"/>
    <col min="16129" max="16129" width="5.42578125" style="138" customWidth="1"/>
    <col min="16130" max="16130" width="67.7109375" style="138" customWidth="1"/>
    <col min="16131" max="16133" width="21.7109375" style="138" customWidth="1"/>
    <col min="16134" max="16140" width="0" style="138" hidden="1" customWidth="1"/>
    <col min="16141" max="16142" width="21" style="138" customWidth="1"/>
    <col min="16143" max="16143" width="17.7109375" style="138" customWidth="1"/>
    <col min="16144" max="16144" width="13.7109375" style="138" customWidth="1"/>
    <col min="16145" max="16384" width="9.140625" style="138"/>
  </cols>
  <sheetData>
    <row r="1" spans="1:16" ht="17.25" customHeight="1" x14ac:dyDescent="0.25">
      <c r="A1" s="770" t="s">
        <v>1066</v>
      </c>
      <c r="B1" s="770"/>
      <c r="C1" s="770"/>
      <c r="D1" s="770"/>
      <c r="E1" s="770"/>
      <c r="F1" s="96"/>
      <c r="G1" s="96"/>
      <c r="H1" s="96"/>
      <c r="I1" s="96"/>
      <c r="J1" s="96"/>
      <c r="K1" s="96"/>
      <c r="L1" s="96"/>
      <c r="M1" s="96"/>
      <c r="N1" s="96"/>
      <c r="O1" s="96"/>
    </row>
    <row r="2" spans="1:16" ht="21" customHeight="1" x14ac:dyDescent="0.25">
      <c r="A2" s="741" t="s">
        <v>1239</v>
      </c>
      <c r="B2" s="741"/>
      <c r="C2" s="741"/>
      <c r="D2" s="741"/>
      <c r="E2" s="741"/>
      <c r="F2" s="96"/>
      <c r="G2" s="96"/>
      <c r="H2" s="96"/>
      <c r="I2" s="96"/>
      <c r="J2" s="96"/>
      <c r="K2" s="96"/>
      <c r="L2" s="96"/>
      <c r="M2" s="96"/>
      <c r="N2" s="96"/>
      <c r="O2" s="96"/>
    </row>
    <row r="3" spans="1:16" ht="21" customHeight="1" x14ac:dyDescent="0.25">
      <c r="A3" s="740" t="str">
        <f>'30'!A3:G3</f>
        <v>(Kèm theo Nghị quyết số 25/NQ-HĐND ngày 23/12/2025 của HĐND xã Phiêng Pằn)</v>
      </c>
      <c r="B3" s="740"/>
      <c r="C3" s="740"/>
      <c r="D3" s="740"/>
      <c r="E3" s="740"/>
      <c r="F3" s="96"/>
      <c r="G3" s="96"/>
      <c r="H3" s="96"/>
      <c r="I3" s="96"/>
      <c r="J3" s="96"/>
      <c r="K3" s="96"/>
      <c r="L3" s="96"/>
      <c r="M3" s="96"/>
      <c r="N3" s="96"/>
      <c r="O3" s="96"/>
    </row>
    <row r="4" spans="1:16" ht="24.2" customHeight="1" x14ac:dyDescent="0.25">
      <c r="A4" s="96"/>
      <c r="B4" s="96"/>
      <c r="C4" s="250"/>
      <c r="D4" s="771" t="s">
        <v>1240</v>
      </c>
      <c r="E4" s="771"/>
      <c r="F4" s="771"/>
      <c r="G4" s="96"/>
      <c r="H4" s="96"/>
      <c r="I4" s="96"/>
      <c r="J4" s="96"/>
      <c r="K4" s="96"/>
      <c r="L4" s="96"/>
      <c r="M4" s="618">
        <f>'TH chi'!C8-'Chi tiết đơn vị'!D8</f>
        <v>0</v>
      </c>
      <c r="N4" s="96"/>
      <c r="O4" s="96"/>
    </row>
    <row r="5" spans="1:16" s="252" customFormat="1" ht="29.85" customHeight="1" x14ac:dyDescent="0.25">
      <c r="A5" s="701" t="s">
        <v>3</v>
      </c>
      <c r="B5" s="701" t="s">
        <v>4</v>
      </c>
      <c r="C5" s="772" t="s">
        <v>1077</v>
      </c>
      <c r="D5" s="701" t="s">
        <v>162</v>
      </c>
      <c r="E5" s="701"/>
      <c r="F5" s="1"/>
      <c r="G5" s="1"/>
      <c r="H5" s="1"/>
      <c r="I5" s="1"/>
      <c r="J5" s="1"/>
      <c r="K5" s="1"/>
      <c r="L5" s="1"/>
      <c r="M5" s="617">
        <f>D8-'Chi tiết đơn vị'!E8</f>
        <v>-179.99999999994179</v>
      </c>
      <c r="N5" s="1"/>
      <c r="O5" s="251">
        <v>2980000</v>
      </c>
    </row>
    <row r="6" spans="1:16" s="252" customFormat="1" ht="40.35" customHeight="1" x14ac:dyDescent="0.25">
      <c r="A6" s="701"/>
      <c r="B6" s="701"/>
      <c r="C6" s="772"/>
      <c r="D6" s="253" t="s">
        <v>1078</v>
      </c>
      <c r="E6" s="254" t="s">
        <v>1079</v>
      </c>
      <c r="F6" s="1"/>
      <c r="G6" s="1"/>
      <c r="H6" s="1"/>
      <c r="I6" s="1"/>
      <c r="J6" s="1"/>
      <c r="K6" s="1"/>
      <c r="L6" s="1"/>
      <c r="M6" s="1" t="s">
        <v>1080</v>
      </c>
      <c r="N6" s="1" t="s">
        <v>162</v>
      </c>
      <c r="O6" s="255" t="e">
        <f>SUM(O8:O11)</f>
        <v>#REF!</v>
      </c>
      <c r="P6" s="256" t="e">
        <f>O5-O6</f>
        <v>#REF!</v>
      </c>
    </row>
    <row r="7" spans="1:16" s="252" customFormat="1" ht="18.95" customHeight="1" x14ac:dyDescent="0.25">
      <c r="A7" s="17" t="s">
        <v>15</v>
      </c>
      <c r="B7" s="17" t="s">
        <v>16</v>
      </c>
      <c r="C7" s="257">
        <v>1</v>
      </c>
      <c r="D7" s="257">
        <v>2</v>
      </c>
      <c r="E7" s="257" t="s">
        <v>1081</v>
      </c>
      <c r="F7" s="255" t="e">
        <f>719001-#REF!</f>
        <v>#REF!</v>
      </c>
      <c r="G7" s="1"/>
      <c r="H7" s="1"/>
      <c r="I7" s="1"/>
      <c r="J7" s="1"/>
      <c r="K7" s="1"/>
      <c r="L7" s="1"/>
      <c r="M7" s="247">
        <f>C8-'Chi tiết đơn vị'!D8</f>
        <v>0</v>
      </c>
      <c r="N7" s="247">
        <f>'Chi tiết đơn vị'!D8-'TH chi'!C8</f>
        <v>0</v>
      </c>
      <c r="O7" s="258"/>
    </row>
    <row r="8" spans="1:16" s="252" customFormat="1" ht="18.600000000000001" customHeight="1" x14ac:dyDescent="0.25">
      <c r="A8" s="17"/>
      <c r="B8" s="19" t="s">
        <v>876</v>
      </c>
      <c r="C8" s="639">
        <f t="shared" ref="C8:L8" si="0">+C9+C89</f>
        <v>196082</v>
      </c>
      <c r="D8" s="639">
        <f t="shared" si="0"/>
        <v>188442.89</v>
      </c>
      <c r="E8" s="639">
        <f t="shared" si="0"/>
        <v>7639.11</v>
      </c>
      <c r="F8" s="259">
        <f t="shared" ca="1" si="0"/>
        <v>296923000</v>
      </c>
      <c r="G8" s="259">
        <f t="shared" si="0"/>
        <v>471691</v>
      </c>
      <c r="H8" s="259">
        <f t="shared" si="0"/>
        <v>0</v>
      </c>
      <c r="I8" s="259">
        <f t="shared" si="0"/>
        <v>175000000</v>
      </c>
      <c r="J8" s="259">
        <f t="shared" si="0"/>
        <v>0</v>
      </c>
      <c r="K8" s="259">
        <f t="shared" si="0"/>
        <v>0</v>
      </c>
      <c r="L8" s="259">
        <f t="shared" si="0"/>
        <v>0</v>
      </c>
      <c r="M8" s="260">
        <f>E8-E85-E86-E87</f>
        <v>3538.1099999999997</v>
      </c>
      <c r="N8" s="255" t="s">
        <v>1082</v>
      </c>
      <c r="O8" s="255" t="e">
        <f>#REF!</f>
        <v>#REF!</v>
      </c>
    </row>
    <row r="9" spans="1:16" s="252" customFormat="1" ht="19.899999999999999" customHeight="1" x14ac:dyDescent="0.25">
      <c r="A9" s="17" t="s">
        <v>15</v>
      </c>
      <c r="B9" s="19" t="s">
        <v>423</v>
      </c>
      <c r="C9" s="639">
        <f t="shared" ref="C9:L9" si="1">C10+C20+C87+C88+C86</f>
        <v>196082</v>
      </c>
      <c r="D9" s="639">
        <f t="shared" si="1"/>
        <v>188442.89</v>
      </c>
      <c r="E9" s="639">
        <f t="shared" si="1"/>
        <v>7639.11</v>
      </c>
      <c r="F9" s="259">
        <f t="shared" ca="1" si="1"/>
        <v>296923000</v>
      </c>
      <c r="G9" s="259">
        <f t="shared" si="1"/>
        <v>471691</v>
      </c>
      <c r="H9" s="259">
        <f t="shared" si="1"/>
        <v>0</v>
      </c>
      <c r="I9" s="259">
        <f t="shared" si="1"/>
        <v>175000000</v>
      </c>
      <c r="J9" s="259">
        <f t="shared" si="1"/>
        <v>0</v>
      </c>
      <c r="K9" s="259">
        <f t="shared" si="1"/>
        <v>0</v>
      </c>
      <c r="L9" s="259">
        <f t="shared" si="1"/>
        <v>0</v>
      </c>
      <c r="M9" s="247">
        <f>D8-'37'!C8</f>
        <v>-180</v>
      </c>
      <c r="N9" s="1" t="s">
        <v>1083</v>
      </c>
      <c r="O9" s="247">
        <f>E40</f>
        <v>380</v>
      </c>
    </row>
    <row r="10" spans="1:16" s="252" customFormat="1" ht="19.899999999999999" customHeight="1" x14ac:dyDescent="0.25">
      <c r="A10" s="17" t="s">
        <v>83</v>
      </c>
      <c r="B10" s="19" t="s">
        <v>368</v>
      </c>
      <c r="C10" s="639"/>
      <c r="D10" s="638"/>
      <c r="E10" s="637"/>
      <c r="F10" s="255">
        <f ca="1">+F9-C8</f>
        <v>137624000</v>
      </c>
      <c r="G10" s="1"/>
      <c r="H10" s="1"/>
      <c r="I10" s="262">
        <f>35%*500000000</f>
        <v>175000000</v>
      </c>
      <c r="J10" s="1"/>
      <c r="K10" s="1"/>
      <c r="L10" s="1"/>
      <c r="M10" s="1"/>
      <c r="N10" s="1" t="s">
        <v>1084</v>
      </c>
      <c r="O10" s="247">
        <f>E50</f>
        <v>200</v>
      </c>
    </row>
    <row r="11" spans="1:16" s="271" customFormat="1" ht="19.899999999999999" customHeight="1" x14ac:dyDescent="0.25">
      <c r="A11" s="17">
        <v>1</v>
      </c>
      <c r="B11" s="19" t="s">
        <v>424</v>
      </c>
      <c r="C11" s="637"/>
      <c r="D11" s="637"/>
      <c r="E11" s="637"/>
      <c r="F11" s="198"/>
      <c r="G11" s="198"/>
      <c r="H11" s="198"/>
      <c r="I11" s="198"/>
      <c r="J11" s="198"/>
      <c r="K11" s="198"/>
      <c r="L11" s="198"/>
      <c r="M11" s="198"/>
      <c r="N11" s="198" t="s">
        <v>1085</v>
      </c>
      <c r="O11" s="268">
        <f>E55</f>
        <v>200</v>
      </c>
    </row>
    <row r="12" spans="1:16" s="265" customFormat="1" ht="19.899999999999999" customHeight="1" outlineLevel="1" x14ac:dyDescent="0.25">
      <c r="A12" s="18"/>
      <c r="B12" s="20" t="s">
        <v>425</v>
      </c>
      <c r="C12" s="638"/>
      <c r="D12" s="638"/>
      <c r="E12" s="637"/>
      <c r="F12" s="263"/>
      <c r="G12" s="264"/>
      <c r="H12" s="264"/>
      <c r="I12" s="264"/>
      <c r="J12" s="264"/>
      <c r="K12" s="264"/>
      <c r="L12" s="264"/>
      <c r="M12" s="264"/>
      <c r="N12" s="264"/>
      <c r="O12" s="264"/>
    </row>
    <row r="13" spans="1:16" s="265" customFormat="1" ht="19.899999999999999" customHeight="1" outlineLevel="1" x14ac:dyDescent="0.25">
      <c r="A13" s="168" t="s">
        <v>22</v>
      </c>
      <c r="B13" s="20" t="s">
        <v>956</v>
      </c>
      <c r="C13" s="638"/>
      <c r="D13" s="638"/>
      <c r="E13" s="637"/>
      <c r="F13" s="264"/>
      <c r="G13" s="264"/>
      <c r="H13" s="264"/>
      <c r="I13" s="264"/>
      <c r="J13" s="264"/>
      <c r="K13" s="264"/>
      <c r="L13" s="264"/>
      <c r="M13" s="264"/>
      <c r="N13" s="264"/>
      <c r="O13" s="264"/>
    </row>
    <row r="14" spans="1:16" s="265" customFormat="1" ht="19.899999999999999" customHeight="1" outlineLevel="1" x14ac:dyDescent="0.25">
      <c r="A14" s="168" t="s">
        <v>22</v>
      </c>
      <c r="B14" s="20" t="s">
        <v>957</v>
      </c>
      <c r="C14" s="638"/>
      <c r="D14" s="638"/>
      <c r="E14" s="637"/>
      <c r="F14" s="264"/>
      <c r="G14" s="264"/>
      <c r="H14" s="264"/>
      <c r="I14" s="264"/>
      <c r="J14" s="264"/>
      <c r="K14" s="264"/>
      <c r="L14" s="264"/>
      <c r="M14" s="264"/>
      <c r="N14" s="264"/>
      <c r="O14" s="264"/>
    </row>
    <row r="15" spans="1:16" s="265" customFormat="1" ht="19.899999999999999" customHeight="1" outlineLevel="1" x14ac:dyDescent="0.25">
      <c r="A15" s="18"/>
      <c r="B15" s="20" t="s">
        <v>428</v>
      </c>
      <c r="C15" s="638"/>
      <c r="D15" s="638"/>
      <c r="E15" s="637"/>
      <c r="F15" s="264"/>
      <c r="G15" s="264"/>
      <c r="H15" s="264"/>
      <c r="I15" s="264"/>
      <c r="J15" s="264"/>
      <c r="K15" s="264"/>
      <c r="L15" s="264"/>
      <c r="M15" s="264"/>
      <c r="N15" s="264"/>
      <c r="O15" s="264"/>
    </row>
    <row r="16" spans="1:16" s="265" customFormat="1" ht="19.899999999999999" customHeight="1" outlineLevel="1" x14ac:dyDescent="0.25">
      <c r="A16" s="18" t="s">
        <v>22</v>
      </c>
      <c r="B16" s="20" t="s">
        <v>429</v>
      </c>
      <c r="C16" s="638"/>
      <c r="D16" s="638"/>
      <c r="E16" s="637"/>
      <c r="F16" s="264"/>
      <c r="G16" s="264"/>
      <c r="H16" s="264"/>
      <c r="I16" s="264"/>
      <c r="J16" s="264"/>
      <c r="K16" s="264"/>
      <c r="L16" s="264"/>
      <c r="M16" s="264"/>
      <c r="N16" s="264"/>
      <c r="O16" s="264"/>
    </row>
    <row r="17" spans="1:16" s="265" customFormat="1" ht="19.899999999999999" customHeight="1" outlineLevel="1" x14ac:dyDescent="0.25">
      <c r="A17" s="18" t="s">
        <v>22</v>
      </c>
      <c r="B17" s="20" t="s">
        <v>584</v>
      </c>
      <c r="C17" s="638"/>
      <c r="D17" s="638"/>
      <c r="E17" s="637"/>
      <c r="F17" s="264"/>
      <c r="G17" s="264"/>
      <c r="H17" s="264"/>
      <c r="I17" s="264"/>
      <c r="J17" s="264"/>
      <c r="K17" s="264"/>
      <c r="L17" s="264"/>
      <c r="M17" s="264"/>
      <c r="N17" s="264"/>
      <c r="O17" s="264"/>
    </row>
    <row r="18" spans="1:16" s="271" customFormat="1" ht="51.75" customHeight="1" x14ac:dyDescent="0.25">
      <c r="A18" s="17">
        <v>2</v>
      </c>
      <c r="B18" s="19" t="s">
        <v>431</v>
      </c>
      <c r="C18" s="637"/>
      <c r="D18" s="637"/>
      <c r="E18" s="637"/>
      <c r="F18" s="198"/>
      <c r="G18" s="198"/>
      <c r="H18" s="198"/>
      <c r="I18" s="198"/>
      <c r="J18" s="198"/>
      <c r="K18" s="198"/>
      <c r="L18" s="198"/>
      <c r="M18" s="419">
        <f>E20*1000000</f>
        <v>3538109999.9999995</v>
      </c>
      <c r="N18" s="198"/>
      <c r="O18" s="198"/>
    </row>
    <row r="19" spans="1:16" s="271" customFormat="1" ht="21.95" customHeight="1" x14ac:dyDescent="0.25">
      <c r="A19" s="17">
        <v>3</v>
      </c>
      <c r="B19" s="19" t="s">
        <v>432</v>
      </c>
      <c r="C19" s="637"/>
      <c r="D19" s="637"/>
      <c r="E19" s="637"/>
      <c r="F19" s="198"/>
      <c r="G19" s="198"/>
      <c r="H19" s="198"/>
      <c r="I19" s="198"/>
      <c r="J19" s="198"/>
      <c r="K19" s="198"/>
      <c r="L19" s="198"/>
      <c r="M19" s="419">
        <f>'[3]TH chi'!$O$18-M18</f>
        <v>33561034.731012344</v>
      </c>
      <c r="N19" s="198"/>
      <c r="O19" s="198"/>
    </row>
    <row r="20" spans="1:16" s="252" customFormat="1" ht="21.95" customHeight="1" x14ac:dyDescent="0.25">
      <c r="A20" s="17" t="s">
        <v>70</v>
      </c>
      <c r="B20" s="19" t="s">
        <v>96</v>
      </c>
      <c r="C20" s="640">
        <f>+C21++C37+C40+C50+C55+C66+C79+C85</f>
        <v>191981</v>
      </c>
      <c r="D20" s="640">
        <f>+D21++D37+D40+D50+D55+D66+D79+D85</f>
        <v>188442.89</v>
      </c>
      <c r="E20" s="639">
        <f>+E21++E37+E40+E50+E55+E66+E79+E85</f>
        <v>3538.1099999999997</v>
      </c>
      <c r="F20" s="1">
        <v>663672</v>
      </c>
      <c r="G20" s="266">
        <f>F20-C20</f>
        <v>471691</v>
      </c>
      <c r="H20" s="1"/>
      <c r="I20" s="1"/>
      <c r="J20" s="1"/>
      <c r="K20" s="1"/>
      <c r="L20" s="1"/>
      <c r="M20" s="260"/>
      <c r="N20" s="260">
        <f>+D22+D23+D25+D26+D32</f>
        <v>129679.512</v>
      </c>
      <c r="O20" s="1"/>
    </row>
    <row r="21" spans="1:16" s="271" customFormat="1" ht="21.95" customHeight="1" x14ac:dyDescent="0.25">
      <c r="A21" s="17">
        <v>1</v>
      </c>
      <c r="B21" s="19" t="s">
        <v>958</v>
      </c>
      <c r="C21" s="640">
        <f>'Chi tiết đơn vị'!D23</f>
        <v>133336</v>
      </c>
      <c r="D21" s="640">
        <f>SUM(D22:D26)+D32+D35+D36+D34</f>
        <v>130577.89</v>
      </c>
      <c r="E21" s="639">
        <f>SUM(E22:E26)+E32+E35+E36+E34</f>
        <v>2758.1099999999997</v>
      </c>
      <c r="F21" s="258">
        <v>235065000</v>
      </c>
      <c r="G21" s="198"/>
      <c r="H21" s="198"/>
      <c r="I21" s="198"/>
      <c r="J21" s="198"/>
      <c r="K21" s="198"/>
      <c r="L21" s="198"/>
      <c r="M21" s="272"/>
      <c r="N21" s="272">
        <f>+N20+D35+D36+D34</f>
        <v>130577.89</v>
      </c>
      <c r="O21" s="269">
        <f>C21-D21</f>
        <v>2758.1100000000006</v>
      </c>
      <c r="P21" s="270"/>
    </row>
    <row r="22" spans="1:16" s="277" customFormat="1" ht="49.7" customHeight="1" outlineLevel="1" x14ac:dyDescent="0.25">
      <c r="A22" s="169" t="s">
        <v>22</v>
      </c>
      <c r="B22" s="170" t="s">
        <v>1086</v>
      </c>
      <c r="C22" s="641">
        <f>C21-M22</f>
        <v>99258.322</v>
      </c>
      <c r="D22" s="641">
        <f>'Chi tiết đơn vị'!I23</f>
        <v>98613</v>
      </c>
      <c r="E22" s="638">
        <f>C22-D22</f>
        <v>645.32200000000012</v>
      </c>
      <c r="F22" s="273"/>
      <c r="G22" s="274"/>
      <c r="H22" s="274"/>
      <c r="I22" s="274"/>
      <c r="J22" s="274"/>
      <c r="K22" s="274"/>
      <c r="L22" s="274"/>
      <c r="M22" s="683">
        <f>SUM(C23:C26)+C32+C34+C35+C36</f>
        <v>34077.678</v>
      </c>
      <c r="N22" s="275">
        <f>'Chi khác'!D12+'TH chi'!E22</f>
        <v>2855.3220000000001</v>
      </c>
      <c r="O22" s="269"/>
      <c r="P22" s="276"/>
    </row>
    <row r="23" spans="1:16" s="277" customFormat="1" ht="38.85" customHeight="1" outlineLevel="1" x14ac:dyDescent="0.25">
      <c r="A23" s="169" t="s">
        <v>22</v>
      </c>
      <c r="B23" s="171" t="s">
        <v>907</v>
      </c>
      <c r="C23" s="641">
        <f>'Biểu cân đối_tinh giao'!C20/1000000</f>
        <v>2124</v>
      </c>
      <c r="D23" s="641">
        <f>+'Chi tiết đơn vị'!E28+'Chi tiết đơn vị'!E43+'Chi tiết đơn vị'!E58+'Chi tiết đơn vị'!E74+'Chi tiết đơn vị'!E89+'Chi tiết đơn vị'!E105+'Chi tiết đơn vị'!E120+'Chi tiết đơn vị'!E135</f>
        <v>1367.5120000000002</v>
      </c>
      <c r="E23" s="638">
        <f t="shared" ref="E23:E76" si="2">C23-D23</f>
        <v>756.48799999999983</v>
      </c>
      <c r="F23" s="273"/>
      <c r="G23" s="274"/>
      <c r="H23" s="274"/>
      <c r="I23" s="274"/>
      <c r="J23" s="274"/>
      <c r="K23" s="274"/>
      <c r="L23" s="274"/>
      <c r="M23" s="684"/>
      <c r="N23" s="484">
        <f>N22-E20</f>
        <v>-682.78799999999956</v>
      </c>
      <c r="O23" s="279">
        <v>989.37819999999999</v>
      </c>
      <c r="P23" s="276"/>
    </row>
    <row r="24" spans="1:16" s="277" customFormat="1" ht="27" customHeight="1" outlineLevel="1" x14ac:dyDescent="0.25">
      <c r="A24" s="169" t="s">
        <v>22</v>
      </c>
      <c r="B24" s="398" t="s">
        <v>1260</v>
      </c>
      <c r="C24" s="641"/>
      <c r="D24" s="641"/>
      <c r="E24" s="638"/>
      <c r="F24" s="273"/>
      <c r="G24" s="274"/>
      <c r="H24" s="274"/>
      <c r="I24" s="274"/>
      <c r="J24" s="274"/>
      <c r="K24" s="274"/>
      <c r="L24" s="274"/>
      <c r="M24" s="278"/>
      <c r="N24" s="278"/>
      <c r="O24" s="279"/>
      <c r="P24" s="276"/>
    </row>
    <row r="25" spans="1:16" s="277" customFormat="1" ht="24.75" customHeight="1" outlineLevel="1" x14ac:dyDescent="0.25">
      <c r="A25" s="420" t="s">
        <v>22</v>
      </c>
      <c r="B25" s="421" t="s">
        <v>1114</v>
      </c>
      <c r="C25" s="641">
        <f>'Biểu cân đối_tinh giao'!C30/1000000</f>
        <v>1169</v>
      </c>
      <c r="D25" s="641">
        <f>+'Chi tiết đơn vị'!E30+'Chi tiết đơn vị'!E45+'Chi tiết đơn vị'!E60+'Chi tiết đơn vị'!E76+'Chi tiết đơn vị'!E91+'Chi tiết đơn vị'!E107+'Chi tiết đơn vị'!E122+'Chi tiết đơn vị'!E137</f>
        <v>1169</v>
      </c>
      <c r="E25" s="638"/>
      <c r="F25" s="273"/>
      <c r="G25" s="274"/>
      <c r="H25" s="274"/>
      <c r="I25" s="274"/>
      <c r="J25" s="274"/>
      <c r="K25" s="274"/>
      <c r="L25" s="274"/>
      <c r="M25" s="278"/>
      <c r="N25" s="278"/>
      <c r="O25" s="279"/>
      <c r="P25" s="276"/>
    </row>
    <row r="26" spans="1:16" s="277" customFormat="1" ht="27.95" customHeight="1" outlineLevel="1" x14ac:dyDescent="0.25">
      <c r="A26" s="169" t="s">
        <v>22</v>
      </c>
      <c r="B26" s="172" t="s">
        <v>906</v>
      </c>
      <c r="C26" s="641">
        <f>SUM(C27:C31)</f>
        <v>28030</v>
      </c>
      <c r="D26" s="641">
        <f>SUM(D27:D31)</f>
        <v>28030</v>
      </c>
      <c r="E26" s="638">
        <f t="shared" si="2"/>
        <v>0</v>
      </c>
      <c r="F26" s="273"/>
      <c r="G26" s="274"/>
      <c r="H26" s="274"/>
      <c r="I26" s="274"/>
      <c r="J26" s="274"/>
      <c r="K26" s="274"/>
      <c r="L26" s="274"/>
      <c r="M26" s="423">
        <f>+C36+C35+C34+C32+C26+C25+C23+C22</f>
        <v>133336</v>
      </c>
      <c r="N26" s="423">
        <f>C26+C25+C23+C32</f>
        <v>31823</v>
      </c>
      <c r="O26" s="279"/>
      <c r="P26" s="276">
        <f>+E23+E22</f>
        <v>1401.81</v>
      </c>
    </row>
    <row r="27" spans="1:16" s="285" customFormat="1" ht="43.35" customHeight="1" outlineLevel="1" x14ac:dyDescent="0.25">
      <c r="A27" s="173" t="s">
        <v>960</v>
      </c>
      <c r="B27" s="174" t="s">
        <v>961</v>
      </c>
      <c r="C27" s="642">
        <f>'Biểu cân đối_tinh giao'!C27/1000000</f>
        <v>8930</v>
      </c>
      <c r="D27" s="642">
        <f>+'Chi tiết đơn vị'!E35+'Chi tiết đơn vị'!E50+'Chi tiết đơn vị'!E65+'Chi tiết đơn vị'!E81+'Chi tiết đơn vị'!E96+'Chi tiết đơn vị'!E112+'Chi tiết đơn vị'!E127+'Chi tiết đơn vị'!E142</f>
        <v>8930</v>
      </c>
      <c r="E27" s="638">
        <f t="shared" si="2"/>
        <v>0</v>
      </c>
      <c r="F27" s="280"/>
      <c r="G27" s="281"/>
      <c r="H27" s="281"/>
      <c r="I27" s="281">
        <f>4197776.25-1344220</f>
        <v>2853556.25</v>
      </c>
      <c r="J27" s="281"/>
      <c r="K27" s="281"/>
      <c r="L27" s="281"/>
      <c r="M27" s="282"/>
      <c r="N27" s="501">
        <f>M26-N26</f>
        <v>101513</v>
      </c>
      <c r="O27" s="283"/>
      <c r="P27" s="284"/>
    </row>
    <row r="28" spans="1:16" s="289" customFormat="1" ht="43.35" customHeight="1" outlineLevel="1" x14ac:dyDescent="0.25">
      <c r="A28" s="173" t="s">
        <v>960</v>
      </c>
      <c r="B28" s="174" t="s">
        <v>962</v>
      </c>
      <c r="C28" s="642">
        <f>'Biểu cân đối_tinh giao'!C25/1000000</f>
        <v>2393</v>
      </c>
      <c r="D28" s="642">
        <f>+'Chi tiết đơn vị'!E33+'Chi tiết đơn vị'!E48+'Chi tiết đơn vị'!E63+'Chi tiết đơn vị'!E79+'Chi tiết đơn vị'!E94+'Chi tiết đơn vị'!E110+'Chi tiết đơn vị'!E125+'Chi tiết đơn vị'!E140</f>
        <v>2393</v>
      </c>
      <c r="E28" s="638">
        <f t="shared" si="2"/>
        <v>0</v>
      </c>
      <c r="F28" s="286"/>
      <c r="G28" s="287"/>
      <c r="H28" s="287"/>
      <c r="I28" s="287"/>
      <c r="J28" s="287"/>
      <c r="K28" s="287"/>
      <c r="L28" s="287"/>
      <c r="M28" s="682">
        <f>+C23+C25+C26+C32+C34+C36+C35</f>
        <v>34077.678</v>
      </c>
      <c r="N28" s="502">
        <f>+C36+C35+C34</f>
        <v>2254.6779999999999</v>
      </c>
      <c r="O28" s="283"/>
      <c r="P28" s="284"/>
    </row>
    <row r="29" spans="1:16" s="289" customFormat="1" ht="43.35" customHeight="1" outlineLevel="1" x14ac:dyDescent="0.25">
      <c r="A29" s="173" t="s">
        <v>960</v>
      </c>
      <c r="B29" s="174" t="s">
        <v>963</v>
      </c>
      <c r="C29" s="642">
        <f>'Biểu cân đối_tinh giao'!C26/1000000</f>
        <v>1334</v>
      </c>
      <c r="D29" s="642">
        <f>+'Chi tiết đơn vị'!E34+'Chi tiết đơn vị'!E49+'Chi tiết đơn vị'!E64+'Chi tiết đơn vị'!E80+'Chi tiết đơn vị'!E95+'Chi tiết đơn vị'!E111+'Chi tiết đơn vị'!E126+'Chi tiết đơn vị'!E141</f>
        <v>1334</v>
      </c>
      <c r="E29" s="638">
        <f t="shared" si="2"/>
        <v>0</v>
      </c>
      <c r="F29" s="286"/>
      <c r="G29" s="287"/>
      <c r="H29" s="287"/>
      <c r="I29" s="287"/>
      <c r="J29" s="287"/>
      <c r="K29" s="287"/>
      <c r="L29" s="287"/>
      <c r="M29" s="682">
        <f>C21-M28</f>
        <v>99258.322</v>
      </c>
      <c r="N29" s="502">
        <f>N27-N28</f>
        <v>99258.322</v>
      </c>
      <c r="O29" s="283"/>
      <c r="P29" s="284"/>
    </row>
    <row r="30" spans="1:16" s="289" customFormat="1" ht="43.35" customHeight="1" outlineLevel="1" x14ac:dyDescent="0.25">
      <c r="A30" s="173" t="s">
        <v>960</v>
      </c>
      <c r="B30" s="174" t="s">
        <v>964</v>
      </c>
      <c r="C30" s="642">
        <f>'Biểu cân đối_tinh giao'!C28/1000000</f>
        <v>15373</v>
      </c>
      <c r="D30" s="642">
        <f>+'Chi tiết đơn vị'!E36+'Chi tiết đơn vị'!E51+'Chi tiết đơn vị'!E66+'Chi tiết đơn vị'!E82+'Chi tiết đơn vị'!E97+'Chi tiết đơn vị'!E113+'Chi tiết đơn vị'!E128+'Chi tiết đơn vị'!E143</f>
        <v>15373</v>
      </c>
      <c r="E30" s="638">
        <f t="shared" si="2"/>
        <v>0</v>
      </c>
      <c r="F30" s="286"/>
      <c r="G30" s="287"/>
      <c r="H30" s="287"/>
      <c r="I30" s="287"/>
      <c r="J30" s="287"/>
      <c r="K30" s="287"/>
      <c r="L30" s="287"/>
      <c r="M30" s="288"/>
      <c r="N30" s="502">
        <f>N29-'Chi tiết đơn vị'!I23</f>
        <v>645.32200000000012</v>
      </c>
      <c r="O30" s="283"/>
      <c r="P30" s="284"/>
    </row>
    <row r="31" spans="1:16" s="289" customFormat="1" ht="30" customHeight="1" outlineLevel="1" x14ac:dyDescent="0.25">
      <c r="A31" s="173" t="s">
        <v>960</v>
      </c>
      <c r="B31" s="174" t="s">
        <v>1072</v>
      </c>
      <c r="C31" s="642"/>
      <c r="D31" s="649"/>
      <c r="E31" s="638">
        <f t="shared" si="2"/>
        <v>0</v>
      </c>
      <c r="F31" s="286"/>
      <c r="G31" s="287"/>
      <c r="H31" s="287"/>
      <c r="I31" s="287"/>
      <c r="J31" s="287"/>
      <c r="K31" s="287"/>
      <c r="L31" s="287"/>
      <c r="M31" s="288"/>
      <c r="N31" s="288"/>
      <c r="O31" s="283"/>
      <c r="P31" s="284"/>
    </row>
    <row r="32" spans="1:16" s="277" customFormat="1" ht="24.95" customHeight="1" outlineLevel="1" x14ac:dyDescent="0.25">
      <c r="A32" s="169" t="s">
        <v>22</v>
      </c>
      <c r="B32" s="172" t="s">
        <v>965</v>
      </c>
      <c r="C32" s="641">
        <f>SUM(C33:C33)</f>
        <v>500</v>
      </c>
      <c r="D32" s="641">
        <f>SUM(D33:D33)</f>
        <v>500</v>
      </c>
      <c r="E32" s="638">
        <f t="shared" si="2"/>
        <v>0</v>
      </c>
      <c r="F32" s="248">
        <f t="shared" ref="F32:L32" si="3">SUM(F33:F33)</f>
        <v>0</v>
      </c>
      <c r="G32" s="248">
        <f t="shared" si="3"/>
        <v>0</v>
      </c>
      <c r="H32" s="248">
        <f t="shared" si="3"/>
        <v>0</v>
      </c>
      <c r="I32" s="248">
        <f t="shared" si="3"/>
        <v>0</v>
      </c>
      <c r="J32" s="248">
        <f t="shared" si="3"/>
        <v>0</v>
      </c>
      <c r="K32" s="248">
        <f t="shared" si="3"/>
        <v>0</v>
      </c>
      <c r="L32" s="248">
        <f t="shared" si="3"/>
        <v>0</v>
      </c>
      <c r="M32" s="278"/>
      <c r="N32" s="278"/>
      <c r="O32" s="279"/>
      <c r="P32" s="276"/>
    </row>
    <row r="33" spans="1:16" s="289" customFormat="1" ht="44.1" customHeight="1" outlineLevel="1" x14ac:dyDescent="0.25">
      <c r="A33" s="173" t="s">
        <v>960</v>
      </c>
      <c r="B33" s="174" t="s">
        <v>967</v>
      </c>
      <c r="C33" s="642">
        <f>'Biểu cân đối_tinh giao'!C33/1000000</f>
        <v>500</v>
      </c>
      <c r="D33" s="642">
        <f>+'Chi tiết đơn vị'!E40+'Chi tiết đơn vị'!E55+'Chi tiết đơn vị'!E70+'Chi tiết đơn vị'!E86+'Chi tiết đơn vị'!E101+'Chi tiết đơn vị'!E117+'Chi tiết đơn vị'!E132+'Chi tiết đơn vị'!E147</f>
        <v>500</v>
      </c>
      <c r="E33" s="638">
        <f t="shared" si="2"/>
        <v>0</v>
      </c>
      <c r="F33" s="290"/>
      <c r="G33" s="290"/>
      <c r="H33" s="290"/>
      <c r="I33" s="290"/>
      <c r="J33" s="290"/>
      <c r="K33" s="290"/>
      <c r="L33" s="290"/>
      <c r="M33" s="288"/>
      <c r="N33" s="288"/>
      <c r="O33" s="283"/>
      <c r="P33" s="284"/>
    </row>
    <row r="34" spans="1:16" s="293" customFormat="1" ht="86.25" customHeight="1" outlineLevel="1" x14ac:dyDescent="0.25">
      <c r="A34" s="175" t="s">
        <v>22</v>
      </c>
      <c r="B34" s="176" t="s">
        <v>968</v>
      </c>
      <c r="C34" s="643">
        <f>D34</f>
        <v>873.37800000000004</v>
      </c>
      <c r="D34" s="643">
        <f>'Chi tiết đơn vị'!E149</f>
        <v>873.37800000000004</v>
      </c>
      <c r="E34" s="638">
        <f t="shared" si="2"/>
        <v>0</v>
      </c>
      <c r="F34" s="291"/>
      <c r="G34" s="292"/>
      <c r="H34" s="292"/>
      <c r="I34" s="292"/>
      <c r="J34" s="292"/>
      <c r="K34" s="292"/>
      <c r="L34" s="292"/>
      <c r="M34" s="119"/>
      <c r="N34" s="119"/>
      <c r="O34" s="279"/>
      <c r="P34" s="276"/>
    </row>
    <row r="35" spans="1:16" s="277" customFormat="1" ht="26.85" customHeight="1" outlineLevel="1" x14ac:dyDescent="0.25">
      <c r="A35" s="169" t="s">
        <v>22</v>
      </c>
      <c r="B35" s="170" t="s">
        <v>908</v>
      </c>
      <c r="C35" s="641">
        <v>25</v>
      </c>
      <c r="D35" s="638">
        <v>25</v>
      </c>
      <c r="E35" s="638">
        <f>C35-D35</f>
        <v>0</v>
      </c>
      <c r="F35" s="294"/>
      <c r="G35" s="295"/>
      <c r="H35" s="295"/>
      <c r="I35" s="295">
        <v>60000</v>
      </c>
      <c r="J35" s="295"/>
      <c r="K35" s="295"/>
      <c r="L35" s="295"/>
      <c r="M35" s="278"/>
      <c r="N35" s="278"/>
      <c r="O35" s="279"/>
      <c r="P35" s="276"/>
    </row>
    <row r="36" spans="1:16" s="277" customFormat="1" ht="26.85" customHeight="1" outlineLevel="1" x14ac:dyDescent="0.25">
      <c r="A36" s="169" t="s">
        <v>22</v>
      </c>
      <c r="B36" s="170" t="s">
        <v>969</v>
      </c>
      <c r="C36" s="641">
        <f>13+1344-0.7</f>
        <v>1356.3</v>
      </c>
      <c r="D36" s="638"/>
      <c r="E36" s="638">
        <f t="shared" si="2"/>
        <v>1356.3</v>
      </c>
      <c r="F36" s="296"/>
      <c r="G36" s="296"/>
      <c r="H36" s="296"/>
      <c r="I36" s="296"/>
      <c r="J36" s="296"/>
      <c r="K36" s="296"/>
      <c r="L36" s="296"/>
      <c r="M36" s="278"/>
      <c r="N36" s="278"/>
      <c r="O36" s="279"/>
      <c r="P36" s="276"/>
    </row>
    <row r="37" spans="1:16" s="271" customFormat="1" ht="30" customHeight="1" x14ac:dyDescent="0.25">
      <c r="A37" s="17">
        <v>2</v>
      </c>
      <c r="B37" s="19" t="s">
        <v>909</v>
      </c>
      <c r="C37" s="640">
        <f>SUM(C38:C39)</f>
        <v>6149</v>
      </c>
      <c r="D37" s="640">
        <f>SUM(D38:D39)</f>
        <v>6149</v>
      </c>
      <c r="E37" s="640">
        <f>SUM(E38:E39)</f>
        <v>0</v>
      </c>
      <c r="F37" s="258" t="e">
        <f>+#REF!+#REF!+#REF!+#REF!+#REF!+#REF!+#REF!+#REF!+#REF!+#REF!+#REF!+#REF!</f>
        <v>#REF!</v>
      </c>
      <c r="G37" s="258" t="e">
        <f>+F37-#REF!</f>
        <v>#REF!</v>
      </c>
      <c r="H37" s="198"/>
      <c r="I37" s="198">
        <v>350</v>
      </c>
      <c r="J37" s="198">
        <v>15</v>
      </c>
      <c r="K37" s="198"/>
      <c r="L37" s="198"/>
      <c r="M37" s="198"/>
      <c r="N37" s="198"/>
      <c r="O37" s="269"/>
      <c r="P37" s="270"/>
    </row>
    <row r="38" spans="1:16" s="300" customFormat="1" ht="52.35" customHeight="1" outlineLevel="1" x14ac:dyDescent="0.25">
      <c r="A38" s="169" t="s">
        <v>22</v>
      </c>
      <c r="B38" s="170" t="s">
        <v>971</v>
      </c>
      <c r="C38" s="641">
        <f>'Biểu cân đối_tinh giao'!C98/1000000</f>
        <v>5517</v>
      </c>
      <c r="D38" s="641">
        <f>'Chi tiết đơn vị'!E162</f>
        <v>5517</v>
      </c>
      <c r="E38" s="638">
        <f t="shared" si="2"/>
        <v>0</v>
      </c>
      <c r="F38" s="273"/>
      <c r="G38" s="274"/>
      <c r="H38" s="274"/>
      <c r="I38" s="274"/>
      <c r="J38" s="274"/>
      <c r="K38" s="274"/>
      <c r="L38" s="274">
        <v>3471000</v>
      </c>
      <c r="M38" s="299"/>
      <c r="N38" s="299"/>
      <c r="O38" s="279"/>
      <c r="P38" s="276"/>
    </row>
    <row r="39" spans="1:16" s="300" customFormat="1" ht="125.25" customHeight="1" outlineLevel="1" x14ac:dyDescent="0.25">
      <c r="A39" s="169" t="s">
        <v>22</v>
      </c>
      <c r="B39" s="177" t="s">
        <v>1263</v>
      </c>
      <c r="C39" s="641">
        <f>('Biểu cân đối_tinh giao'!C99+'Biểu cân đối_tinh giao'!C100)/1000000</f>
        <v>632</v>
      </c>
      <c r="D39" s="641">
        <f>'Chi tiết đơn vị'!E163</f>
        <v>632</v>
      </c>
      <c r="E39" s="638">
        <f t="shared" si="2"/>
        <v>0</v>
      </c>
      <c r="F39" s="273"/>
      <c r="G39" s="274"/>
      <c r="H39" s="274"/>
      <c r="I39" s="274"/>
      <c r="J39" s="274"/>
      <c r="K39" s="274"/>
      <c r="L39" s="274">
        <f>104000+396000</f>
        <v>500000</v>
      </c>
      <c r="M39" s="299"/>
      <c r="N39" s="299"/>
      <c r="O39" s="279"/>
      <c r="P39" s="276"/>
    </row>
    <row r="40" spans="1:16" s="271" customFormat="1" ht="26.85" customHeight="1" x14ac:dyDescent="0.25">
      <c r="A40" s="17">
        <v>3</v>
      </c>
      <c r="B40" s="178" t="s">
        <v>889</v>
      </c>
      <c r="C40" s="640">
        <f t="shared" ref="C40:L40" si="4">SUM(C41:C49)</f>
        <v>6245</v>
      </c>
      <c r="D40" s="640">
        <f t="shared" si="4"/>
        <v>5865</v>
      </c>
      <c r="E40" s="640">
        <f t="shared" si="4"/>
        <v>380</v>
      </c>
      <c r="F40" s="267">
        <f t="shared" si="4"/>
        <v>0</v>
      </c>
      <c r="G40" s="267">
        <f t="shared" si="4"/>
        <v>0</v>
      </c>
      <c r="H40" s="267">
        <f t="shared" si="4"/>
        <v>4466430</v>
      </c>
      <c r="I40" s="267">
        <f t="shared" si="4"/>
        <v>0</v>
      </c>
      <c r="J40" s="267">
        <f t="shared" si="4"/>
        <v>0</v>
      </c>
      <c r="K40" s="267">
        <f t="shared" si="4"/>
        <v>1152000</v>
      </c>
      <c r="L40" s="267">
        <f t="shared" si="4"/>
        <v>0</v>
      </c>
      <c r="M40" s="198"/>
      <c r="N40" s="198"/>
      <c r="O40" s="269"/>
      <c r="P40" s="270"/>
    </row>
    <row r="41" spans="1:16" s="277" customFormat="1" ht="45.75" customHeight="1" outlineLevel="1" x14ac:dyDescent="0.25">
      <c r="A41" s="169" t="s">
        <v>22</v>
      </c>
      <c r="B41" s="170" t="s">
        <v>1269</v>
      </c>
      <c r="C41" s="641">
        <f>D41</f>
        <v>1152</v>
      </c>
      <c r="D41" s="641">
        <f>'Chi tiết đơn vị'!I11</f>
        <v>1152</v>
      </c>
      <c r="E41" s="638">
        <f t="shared" si="2"/>
        <v>0</v>
      </c>
      <c r="F41" s="273"/>
      <c r="G41" s="274"/>
      <c r="H41" s="274"/>
      <c r="I41" s="274"/>
      <c r="J41" s="274"/>
      <c r="K41" s="274">
        <f>1152000</f>
        <v>1152000</v>
      </c>
      <c r="L41" s="274"/>
      <c r="M41" s="278"/>
      <c r="N41" s="278"/>
      <c r="O41" s="279"/>
      <c r="P41" s="276"/>
    </row>
    <row r="42" spans="1:16" s="277" customFormat="1" ht="63.6" customHeight="1" outlineLevel="1" x14ac:dyDescent="0.25">
      <c r="A42" s="169" t="s">
        <v>22</v>
      </c>
      <c r="B42" s="179" t="s">
        <v>973</v>
      </c>
      <c r="C42" s="641">
        <f>D42</f>
        <v>200</v>
      </c>
      <c r="D42" s="641">
        <f>'Chi tiết đơn vị'!E15</f>
        <v>200</v>
      </c>
      <c r="E42" s="638">
        <f t="shared" si="2"/>
        <v>0</v>
      </c>
      <c r="F42" s="273"/>
      <c r="G42" s="274"/>
      <c r="H42" s="274">
        <v>750000</v>
      </c>
      <c r="I42" s="274"/>
      <c r="J42" s="274"/>
      <c r="K42" s="274"/>
      <c r="L42" s="274"/>
      <c r="M42" s="278"/>
      <c r="N42" s="278"/>
      <c r="O42" s="279"/>
      <c r="P42" s="276"/>
    </row>
    <row r="43" spans="1:16" s="277" customFormat="1" ht="28.5" customHeight="1" outlineLevel="1" x14ac:dyDescent="0.25">
      <c r="A43" s="169" t="s">
        <v>22</v>
      </c>
      <c r="B43" s="180" t="s">
        <v>1243</v>
      </c>
      <c r="C43" s="641">
        <f t="shared" ref="C43:C46" si="5">D43</f>
        <v>915</v>
      </c>
      <c r="D43" s="641">
        <f>'Chi tiết đơn vị'!E16</f>
        <v>915</v>
      </c>
      <c r="E43" s="638">
        <f t="shared" si="2"/>
        <v>0</v>
      </c>
      <c r="F43" s="273"/>
      <c r="G43" s="274"/>
      <c r="H43" s="274"/>
      <c r="I43" s="274"/>
      <c r="J43" s="274"/>
      <c r="K43" s="274"/>
      <c r="L43" s="274"/>
      <c r="M43" s="278"/>
      <c r="N43" s="278"/>
      <c r="O43" s="279"/>
      <c r="P43" s="276"/>
    </row>
    <row r="44" spans="1:16" s="277" customFormat="1" ht="28.5" customHeight="1" outlineLevel="1" x14ac:dyDescent="0.25">
      <c r="A44" s="169" t="s">
        <v>22</v>
      </c>
      <c r="B44" s="180" t="s">
        <v>1244</v>
      </c>
      <c r="C44" s="641">
        <f t="shared" si="5"/>
        <v>234.6</v>
      </c>
      <c r="D44" s="641">
        <f>'Chi tiết đơn vị'!E17</f>
        <v>234.6</v>
      </c>
      <c r="E44" s="638">
        <f t="shared" ref="E44" si="6">C44-D44</f>
        <v>0</v>
      </c>
      <c r="F44" s="273"/>
      <c r="G44" s="274"/>
      <c r="H44" s="274"/>
      <c r="I44" s="274"/>
      <c r="J44" s="274"/>
      <c r="K44" s="274"/>
      <c r="L44" s="274"/>
      <c r="M44" s="278"/>
      <c r="N44" s="278"/>
      <c r="O44" s="279"/>
      <c r="P44" s="276"/>
    </row>
    <row r="45" spans="1:16" s="277" customFormat="1" ht="28.5" customHeight="1" outlineLevel="1" x14ac:dyDescent="0.25">
      <c r="A45" s="169" t="s">
        <v>22</v>
      </c>
      <c r="B45" s="199" t="s">
        <v>1245</v>
      </c>
      <c r="C45" s="641">
        <f t="shared" si="5"/>
        <v>2497.9</v>
      </c>
      <c r="D45" s="641">
        <f>'Chi tiết đơn vị'!H18</f>
        <v>2497.9</v>
      </c>
      <c r="E45" s="638">
        <f t="shared" si="2"/>
        <v>0</v>
      </c>
      <c r="F45" s="273"/>
      <c r="G45" s="274"/>
      <c r="H45" s="274">
        <f>265199</f>
        <v>265199</v>
      </c>
      <c r="I45" s="274"/>
      <c r="J45" s="274"/>
      <c r="K45" s="274"/>
      <c r="L45" s="274"/>
      <c r="M45" s="278"/>
      <c r="N45" s="278"/>
      <c r="O45" s="279"/>
      <c r="P45" s="276"/>
    </row>
    <row r="46" spans="1:16" s="277" customFormat="1" ht="28.5" customHeight="1" outlineLevel="1" x14ac:dyDescent="0.25">
      <c r="A46" s="169" t="s">
        <v>22</v>
      </c>
      <c r="B46" s="199" t="s">
        <v>976</v>
      </c>
      <c r="C46" s="641">
        <f t="shared" si="5"/>
        <v>650</v>
      </c>
      <c r="D46" s="641">
        <f>'Chi tiết đơn vị'!E19</f>
        <v>650</v>
      </c>
      <c r="E46" s="638">
        <f t="shared" si="2"/>
        <v>0</v>
      </c>
      <c r="F46" s="273"/>
      <c r="G46" s="274"/>
      <c r="H46" s="274">
        <v>600000</v>
      </c>
      <c r="I46" s="274"/>
      <c r="J46" s="274"/>
      <c r="K46" s="274"/>
      <c r="L46" s="274"/>
      <c r="M46" s="278"/>
      <c r="N46" s="278"/>
      <c r="O46" s="279"/>
      <c r="P46" s="276"/>
    </row>
    <row r="47" spans="1:16" s="277" customFormat="1" ht="28.5" customHeight="1" outlineLevel="1" x14ac:dyDescent="0.25">
      <c r="A47" s="169" t="s">
        <v>22</v>
      </c>
      <c r="B47" s="199" t="s">
        <v>977</v>
      </c>
      <c r="C47" s="641">
        <f>+D47+E47</f>
        <v>180</v>
      </c>
      <c r="D47" s="641"/>
      <c r="E47" s="638">
        <v>180</v>
      </c>
      <c r="F47" s="273"/>
      <c r="G47" s="274"/>
      <c r="H47" s="274">
        <f>2125000+1325996-599765</f>
        <v>2851231</v>
      </c>
      <c r="I47" s="274"/>
      <c r="J47" s="274"/>
      <c r="K47" s="274"/>
      <c r="L47" s="274"/>
      <c r="M47" s="278"/>
      <c r="N47" s="278"/>
      <c r="O47" s="279"/>
      <c r="P47" s="276"/>
    </row>
    <row r="48" spans="1:16" s="277" customFormat="1" ht="48" customHeight="1" outlineLevel="1" x14ac:dyDescent="0.25">
      <c r="A48" s="169" t="s">
        <v>22</v>
      </c>
      <c r="B48" s="199" t="s">
        <v>1270</v>
      </c>
      <c r="C48" s="641">
        <f>'Chi tiết đơn vị'!E22</f>
        <v>215.5</v>
      </c>
      <c r="D48" s="641">
        <f>C48</f>
        <v>215.5</v>
      </c>
      <c r="E48" s="638"/>
      <c r="F48" s="273"/>
      <c r="G48" s="274"/>
      <c r="H48" s="274"/>
      <c r="I48" s="274"/>
      <c r="J48" s="274"/>
      <c r="K48" s="274"/>
      <c r="L48" s="274"/>
      <c r="M48" s="278"/>
      <c r="N48" s="278"/>
      <c r="O48" s="279"/>
      <c r="P48" s="276"/>
    </row>
    <row r="49" spans="1:16" s="302" customFormat="1" ht="28.5" customHeight="1" outlineLevel="1" x14ac:dyDescent="0.25">
      <c r="A49" s="169" t="s">
        <v>22</v>
      </c>
      <c r="B49" s="170" t="s">
        <v>969</v>
      </c>
      <c r="C49" s="650">
        <v>200</v>
      </c>
      <c r="D49" s="651">
        <v>0</v>
      </c>
      <c r="E49" s="651">
        <f t="shared" si="2"/>
        <v>200</v>
      </c>
      <c r="F49" s="273"/>
      <c r="G49" s="274"/>
      <c r="H49" s="274"/>
      <c r="I49" s="274"/>
      <c r="J49" s="274"/>
      <c r="K49" s="274"/>
      <c r="L49" s="274"/>
      <c r="M49" s="278"/>
      <c r="N49" s="278"/>
      <c r="O49" s="279"/>
      <c r="P49" s="301"/>
    </row>
    <row r="50" spans="1:16" s="271" customFormat="1" ht="28.5" customHeight="1" x14ac:dyDescent="0.25">
      <c r="A50" s="17">
        <v>4</v>
      </c>
      <c r="B50" s="19" t="s">
        <v>979</v>
      </c>
      <c r="C50" s="640">
        <f>SUM(C51:C54)</f>
        <v>875.8</v>
      </c>
      <c r="D50" s="640">
        <f>SUM(D51:D54)</f>
        <v>675.8</v>
      </c>
      <c r="E50" s="640">
        <f>SUM(E51:E54)</f>
        <v>200</v>
      </c>
      <c r="F50" s="198"/>
      <c r="G50" s="198"/>
      <c r="H50" s="198"/>
      <c r="I50" s="198"/>
      <c r="J50" s="198"/>
      <c r="K50" s="198"/>
      <c r="L50" s="198"/>
      <c r="M50" s="198"/>
      <c r="N50" s="198"/>
      <c r="O50" s="269"/>
      <c r="P50" s="270"/>
    </row>
    <row r="51" spans="1:16" s="252" customFormat="1" ht="61.5" customHeight="1" outlineLevel="1" x14ac:dyDescent="0.25">
      <c r="A51" s="168" t="s">
        <v>22</v>
      </c>
      <c r="B51" s="20" t="s">
        <v>1248</v>
      </c>
      <c r="C51" s="641">
        <f>D51</f>
        <v>310.8</v>
      </c>
      <c r="D51" s="641">
        <f>'Chi tiết đơn vị'!E155</f>
        <v>310.8</v>
      </c>
      <c r="E51" s="638">
        <f t="shared" si="2"/>
        <v>0</v>
      </c>
      <c r="F51" s="1"/>
      <c r="G51" s="1"/>
      <c r="H51" s="1"/>
      <c r="I51" s="1"/>
      <c r="J51" s="1"/>
      <c r="K51" s="1"/>
      <c r="L51" s="1"/>
      <c r="M51" s="1"/>
      <c r="N51" s="1"/>
      <c r="O51" s="266"/>
      <c r="P51" s="303"/>
    </row>
    <row r="52" spans="1:16" s="252" customFormat="1" ht="27.95" customHeight="1" outlineLevel="1" x14ac:dyDescent="0.25">
      <c r="A52" s="168" t="s">
        <v>22</v>
      </c>
      <c r="B52" s="20" t="s">
        <v>980</v>
      </c>
      <c r="C52" s="641">
        <f>D52</f>
        <v>250</v>
      </c>
      <c r="D52" s="641">
        <f>'Chi tiết đơn vị'!E157</f>
        <v>250</v>
      </c>
      <c r="E52" s="638">
        <f t="shared" si="2"/>
        <v>0</v>
      </c>
      <c r="F52" s="1"/>
      <c r="G52" s="1"/>
      <c r="H52" s="1"/>
      <c r="I52" s="1"/>
      <c r="J52" s="1"/>
      <c r="K52" s="1"/>
      <c r="L52" s="1"/>
      <c r="M52" s="1"/>
      <c r="N52" s="1"/>
      <c r="O52" s="266"/>
      <c r="P52" s="303"/>
    </row>
    <row r="53" spans="1:16" s="252" customFormat="1" ht="27.95" customHeight="1" outlineLevel="1" x14ac:dyDescent="0.25">
      <c r="A53" s="168" t="s">
        <v>22</v>
      </c>
      <c r="B53" s="20" t="s">
        <v>981</v>
      </c>
      <c r="C53" s="641">
        <f>D53</f>
        <v>115</v>
      </c>
      <c r="D53" s="641">
        <f>'Chi tiết đơn vị'!E158</f>
        <v>115</v>
      </c>
      <c r="E53" s="638">
        <f t="shared" si="2"/>
        <v>0</v>
      </c>
      <c r="F53" s="1"/>
      <c r="G53" s="1"/>
      <c r="H53" s="1"/>
      <c r="I53" s="1"/>
      <c r="J53" s="1"/>
      <c r="K53" s="1"/>
      <c r="L53" s="1"/>
      <c r="M53" s="1"/>
      <c r="N53" s="1"/>
      <c r="O53" s="266"/>
      <c r="P53" s="303"/>
    </row>
    <row r="54" spans="1:16" s="271" customFormat="1" ht="27.95" customHeight="1" outlineLevel="1" x14ac:dyDescent="0.25">
      <c r="A54" s="243" t="s">
        <v>22</v>
      </c>
      <c r="B54" s="170" t="s">
        <v>969</v>
      </c>
      <c r="C54" s="650">
        <v>200</v>
      </c>
      <c r="D54" s="651">
        <v>0</v>
      </c>
      <c r="E54" s="651">
        <f t="shared" si="2"/>
        <v>200</v>
      </c>
      <c r="F54" s="198"/>
      <c r="G54" s="198"/>
      <c r="H54" s="198"/>
      <c r="I54" s="198"/>
      <c r="J54" s="198"/>
      <c r="K54" s="198"/>
      <c r="L54" s="198"/>
      <c r="M54" s="198"/>
      <c r="N54" s="198"/>
      <c r="O54" s="269"/>
      <c r="P54" s="270"/>
    </row>
    <row r="55" spans="1:16" s="252" customFormat="1" ht="27.95" customHeight="1" x14ac:dyDescent="0.25">
      <c r="A55" s="17">
        <v>5</v>
      </c>
      <c r="B55" s="178" t="s">
        <v>940</v>
      </c>
      <c r="C55" s="640">
        <f>SUM(C56:C65)</f>
        <v>12207</v>
      </c>
      <c r="D55" s="640">
        <f>SUM(D56:D65)</f>
        <v>12007</v>
      </c>
      <c r="E55" s="640">
        <f>SUM(E56:E65)</f>
        <v>200</v>
      </c>
      <c r="F55" s="1"/>
      <c r="G55" s="1"/>
      <c r="H55" s="1"/>
      <c r="I55" s="1"/>
      <c r="J55" s="1"/>
      <c r="K55" s="1"/>
      <c r="L55" s="1"/>
      <c r="M55" s="1"/>
      <c r="N55" s="1"/>
      <c r="O55" s="266"/>
      <c r="P55" s="303"/>
    </row>
    <row r="56" spans="1:16" s="277" customFormat="1" ht="54" customHeight="1" outlineLevel="1" x14ac:dyDescent="0.25">
      <c r="A56" s="168" t="s">
        <v>22</v>
      </c>
      <c r="B56" s="180" t="s">
        <v>983</v>
      </c>
      <c r="C56" s="641">
        <f>D56</f>
        <v>8863</v>
      </c>
      <c r="D56" s="641">
        <f>'Chi tiết đơn vị'!H166</f>
        <v>8863</v>
      </c>
      <c r="E56" s="638">
        <f t="shared" si="2"/>
        <v>0</v>
      </c>
      <c r="F56" s="273"/>
      <c r="G56" s="274"/>
      <c r="H56" s="274"/>
      <c r="I56" s="274">
        <v>124400</v>
      </c>
      <c r="J56" s="274"/>
      <c r="K56" s="274"/>
      <c r="L56" s="274" t="e">
        <f>SUM(#REF!)</f>
        <v>#REF!</v>
      </c>
      <c r="M56" s="278"/>
      <c r="N56" s="278"/>
      <c r="O56" s="279"/>
      <c r="P56" s="276"/>
    </row>
    <row r="57" spans="1:16" s="277" customFormat="1" ht="39.75" customHeight="1" outlineLevel="1" x14ac:dyDescent="0.25">
      <c r="A57" s="168" t="s">
        <v>22</v>
      </c>
      <c r="B57" s="180" t="s">
        <v>984</v>
      </c>
      <c r="C57" s="641">
        <f t="shared" ref="C57:C64" si="7">D57</f>
        <v>597.20000000000005</v>
      </c>
      <c r="D57" s="641">
        <f>'Chi tiết đơn vị'!H167</f>
        <v>597.20000000000005</v>
      </c>
      <c r="E57" s="638">
        <f t="shared" si="2"/>
        <v>0</v>
      </c>
      <c r="F57" s="273"/>
      <c r="G57" s="274"/>
      <c r="H57" s="274"/>
      <c r="I57" s="274">
        <v>35600</v>
      </c>
      <c r="J57" s="274"/>
      <c r="K57" s="274"/>
      <c r="L57" s="274"/>
      <c r="M57" s="278"/>
      <c r="N57" s="278"/>
      <c r="O57" s="279"/>
      <c r="P57" s="276"/>
    </row>
    <row r="58" spans="1:16" s="277" customFormat="1" ht="41.85" customHeight="1" outlineLevel="1" x14ac:dyDescent="0.25">
      <c r="A58" s="168" t="s">
        <v>22</v>
      </c>
      <c r="B58" s="180" t="s">
        <v>1250</v>
      </c>
      <c r="C58" s="641">
        <f t="shared" si="7"/>
        <v>768.40999999999883</v>
      </c>
      <c r="D58" s="641">
        <f>'Chi tiết đơn vị'!H168</f>
        <v>768.40999999999883</v>
      </c>
      <c r="E58" s="638">
        <f t="shared" si="2"/>
        <v>0</v>
      </c>
      <c r="F58" s="273"/>
      <c r="G58" s="274"/>
      <c r="H58" s="274"/>
      <c r="I58" s="274"/>
      <c r="J58" s="274"/>
      <c r="K58" s="274"/>
      <c r="L58" s="274"/>
      <c r="M58" s="278"/>
      <c r="N58" s="278"/>
      <c r="O58" s="279"/>
      <c r="P58" s="276"/>
    </row>
    <row r="59" spans="1:16" s="277" customFormat="1" ht="50.1" customHeight="1" outlineLevel="1" x14ac:dyDescent="0.25">
      <c r="A59" s="168" t="s">
        <v>22</v>
      </c>
      <c r="B59" s="180" t="s">
        <v>985</v>
      </c>
      <c r="C59" s="641">
        <f t="shared" si="7"/>
        <v>154.69999999999999</v>
      </c>
      <c r="D59" s="641">
        <f>'Chi tiết đơn vị'!H169</f>
        <v>154.69999999999999</v>
      </c>
      <c r="E59" s="638">
        <f t="shared" si="2"/>
        <v>0</v>
      </c>
      <c r="F59" s="273"/>
      <c r="G59" s="274"/>
      <c r="H59" s="274"/>
      <c r="I59" s="274"/>
      <c r="J59" s="274"/>
      <c r="K59" s="274"/>
      <c r="L59" s="274"/>
      <c r="M59" s="278"/>
      <c r="N59" s="278"/>
      <c r="O59" s="279"/>
      <c r="P59" s="276"/>
    </row>
    <row r="60" spans="1:16" s="277" customFormat="1" ht="27.4" customHeight="1" outlineLevel="1" x14ac:dyDescent="0.25">
      <c r="A60" s="168" t="s">
        <v>22</v>
      </c>
      <c r="B60" s="180" t="s">
        <v>910</v>
      </c>
      <c r="C60" s="641">
        <f t="shared" si="7"/>
        <v>834.3</v>
      </c>
      <c r="D60" s="641">
        <f>'Chi tiết đơn vị'!H170</f>
        <v>834.3</v>
      </c>
      <c r="E60" s="638">
        <f t="shared" si="2"/>
        <v>0</v>
      </c>
      <c r="F60" s="273"/>
      <c r="G60" s="274"/>
      <c r="H60" s="274"/>
      <c r="I60" s="274"/>
      <c r="J60" s="274"/>
      <c r="K60" s="274"/>
      <c r="L60" s="274"/>
      <c r="M60" s="278"/>
      <c r="N60" s="278"/>
      <c r="O60" s="279"/>
      <c r="P60" s="276"/>
    </row>
    <row r="61" spans="1:16" s="277" customFormat="1" ht="41.25" customHeight="1" outlineLevel="1" x14ac:dyDescent="0.25">
      <c r="A61" s="168" t="s">
        <v>22</v>
      </c>
      <c r="B61" s="180" t="s">
        <v>988</v>
      </c>
      <c r="C61" s="641">
        <f t="shared" si="7"/>
        <v>346.19</v>
      </c>
      <c r="D61" s="641">
        <f>'Chi tiết đơn vị'!H171</f>
        <v>346.19</v>
      </c>
      <c r="E61" s="638">
        <f t="shared" si="2"/>
        <v>0</v>
      </c>
      <c r="F61" s="273"/>
      <c r="G61" s="274"/>
      <c r="H61" s="274"/>
      <c r="I61" s="274">
        <v>1168117</v>
      </c>
      <c r="J61" s="274"/>
      <c r="K61" s="274"/>
      <c r="L61" s="274"/>
      <c r="M61" s="278"/>
      <c r="N61" s="278"/>
      <c r="O61" s="279"/>
      <c r="P61" s="276"/>
    </row>
    <row r="62" spans="1:16" s="277" customFormat="1" ht="27.4" customHeight="1" outlineLevel="1" x14ac:dyDescent="0.25">
      <c r="A62" s="168" t="s">
        <v>22</v>
      </c>
      <c r="B62" s="180" t="s">
        <v>986</v>
      </c>
      <c r="C62" s="641">
        <f t="shared" si="7"/>
        <v>240</v>
      </c>
      <c r="D62" s="641">
        <f>'Chi tiết đơn vị'!E173</f>
        <v>240</v>
      </c>
      <c r="E62" s="638">
        <f t="shared" si="2"/>
        <v>0</v>
      </c>
      <c r="F62" s="273"/>
      <c r="G62" s="274">
        <v>180000</v>
      </c>
      <c r="H62" s="274"/>
      <c r="I62" s="274"/>
      <c r="J62" s="274"/>
      <c r="K62" s="274"/>
      <c r="L62" s="274"/>
      <c r="M62" s="278"/>
      <c r="N62" s="278"/>
      <c r="O62" s="279"/>
      <c r="P62" s="276"/>
    </row>
    <row r="63" spans="1:16" s="277" customFormat="1" ht="32.25" customHeight="1" outlineLevel="1" x14ac:dyDescent="0.25">
      <c r="A63" s="168" t="s">
        <v>22</v>
      </c>
      <c r="B63" s="180" t="s">
        <v>987</v>
      </c>
      <c r="C63" s="641">
        <f t="shared" si="7"/>
        <v>103.2</v>
      </c>
      <c r="D63" s="641">
        <f>'Chi tiết đơn vị'!E174</f>
        <v>103.2</v>
      </c>
      <c r="E63" s="638">
        <f t="shared" si="2"/>
        <v>0</v>
      </c>
      <c r="F63" s="273"/>
      <c r="G63" s="274"/>
      <c r="H63" s="274"/>
      <c r="I63" s="274"/>
      <c r="J63" s="274"/>
      <c r="K63" s="274"/>
      <c r="L63" s="274"/>
      <c r="M63" s="278"/>
      <c r="N63" s="278"/>
      <c r="O63" s="279"/>
      <c r="P63" s="276"/>
    </row>
    <row r="64" spans="1:16" s="277" customFormat="1" ht="26.85" customHeight="1" outlineLevel="1" x14ac:dyDescent="0.25">
      <c r="A64" s="168" t="s">
        <v>22</v>
      </c>
      <c r="B64" s="180" t="s">
        <v>989</v>
      </c>
      <c r="C64" s="641">
        <f t="shared" si="7"/>
        <v>100</v>
      </c>
      <c r="D64" s="641">
        <f>'Chi tiết đơn vị'!E176</f>
        <v>100</v>
      </c>
      <c r="E64" s="638">
        <f t="shared" si="2"/>
        <v>0</v>
      </c>
      <c r="F64" s="273"/>
      <c r="G64" s="274"/>
      <c r="H64" s="274"/>
      <c r="I64" s="274"/>
      <c r="J64" s="274"/>
      <c r="K64" s="274"/>
      <c r="L64" s="274">
        <v>200000</v>
      </c>
      <c r="M64" s="278"/>
      <c r="N64" s="278"/>
      <c r="O64" s="279"/>
      <c r="P64" s="276"/>
    </row>
    <row r="65" spans="1:16" s="302" customFormat="1" ht="26.85" customHeight="1" outlineLevel="1" x14ac:dyDescent="0.25">
      <c r="A65" s="169" t="s">
        <v>22</v>
      </c>
      <c r="B65" s="202" t="s">
        <v>969</v>
      </c>
      <c r="C65" s="650">
        <v>200</v>
      </c>
      <c r="D65" s="651">
        <v>0</v>
      </c>
      <c r="E65" s="651">
        <f t="shared" si="2"/>
        <v>200</v>
      </c>
      <c r="F65" s="273"/>
      <c r="G65" s="274"/>
      <c r="H65" s="274"/>
      <c r="I65" s="274">
        <f>8460000</f>
        <v>8460000</v>
      </c>
      <c r="J65" s="274"/>
      <c r="K65" s="274"/>
      <c r="L65" s="274"/>
      <c r="M65" s="278"/>
      <c r="N65" s="278"/>
      <c r="O65" s="279"/>
      <c r="P65" s="301"/>
    </row>
    <row r="66" spans="1:16" s="271" customFormat="1" ht="30" customHeight="1" x14ac:dyDescent="0.25">
      <c r="A66" s="181">
        <v>6</v>
      </c>
      <c r="B66" s="178" t="s">
        <v>941</v>
      </c>
      <c r="C66" s="640">
        <f>SUM(C67)+SUM(C69:C78)</f>
        <v>28171.199999999997</v>
      </c>
      <c r="D66" s="640">
        <f>SUM(D67)+SUM(D69:D78)</f>
        <v>28171.199999999997</v>
      </c>
      <c r="E66" s="640">
        <f>SUM(E67)+SUM(E69:E78)</f>
        <v>0</v>
      </c>
      <c r="F66" s="258" t="e">
        <f>+#REF!+#REF!+#REF!+#REF!+#REF!+#REF!</f>
        <v>#REF!</v>
      </c>
      <c r="G66" s="198"/>
      <c r="H66" s="198"/>
      <c r="I66" s="198"/>
      <c r="J66" s="198"/>
      <c r="K66" s="198"/>
      <c r="L66" s="198"/>
      <c r="M66" s="198"/>
      <c r="N66" s="198"/>
      <c r="O66" s="269"/>
      <c r="P66" s="270"/>
    </row>
    <row r="67" spans="1:16" s="298" customFormat="1" ht="48.2" customHeight="1" outlineLevel="2" x14ac:dyDescent="0.25">
      <c r="A67" s="168" t="s">
        <v>22</v>
      </c>
      <c r="B67" s="170" t="s">
        <v>1280</v>
      </c>
      <c r="C67" s="641">
        <f>D67</f>
        <v>16349.610999999999</v>
      </c>
      <c r="D67" s="641">
        <f>+'Chi tiết đơn vị'!E179+'Chi tiết đơn vị'!E186+'Chi tiết đơn vị'!E195+'Chi tiết đơn vị'!E199+'Chi tiết đơn vị'!E205+'Chi tiết đơn vị'!E210</f>
        <v>16349.610999999999</v>
      </c>
      <c r="E67" s="638">
        <f t="shared" si="2"/>
        <v>0</v>
      </c>
      <c r="F67" s="273" t="e">
        <f>SUM(#REF!)-#REF!</f>
        <v>#REF!</v>
      </c>
      <c r="G67" s="274" t="e">
        <f>SUM(#REF!)-#REF!</f>
        <v>#REF!</v>
      </c>
      <c r="H67" s="274" t="e">
        <f>SUM(#REF!)-#REF!</f>
        <v>#REF!</v>
      </c>
      <c r="I67" s="274" t="e">
        <f>SUM(#REF!)-#REF!</f>
        <v>#REF!</v>
      </c>
      <c r="J67" s="274" t="e">
        <f>SUM(#REF!)-#REF!</f>
        <v>#REF!</v>
      </c>
      <c r="K67" s="274"/>
      <c r="L67" s="274" t="e">
        <f>SUM(#REF!)-#REF!</f>
        <v>#REF!</v>
      </c>
      <c r="M67" s="278"/>
      <c r="N67" s="278"/>
      <c r="O67" s="279"/>
      <c r="P67" s="297"/>
    </row>
    <row r="68" spans="1:16" s="305" customFormat="1" ht="29.1" customHeight="1" outlineLevel="2" x14ac:dyDescent="0.25">
      <c r="A68" s="211"/>
      <c r="B68" s="244" t="s">
        <v>1087</v>
      </c>
      <c r="C68" s="645">
        <f>'Chi khác'!N15*10%</f>
        <v>253.70000000000002</v>
      </c>
      <c r="D68" s="645">
        <f>C68</f>
        <v>253.70000000000002</v>
      </c>
      <c r="E68" s="638">
        <f t="shared" si="2"/>
        <v>0</v>
      </c>
      <c r="F68" s="286"/>
      <c r="G68" s="287"/>
      <c r="H68" s="287"/>
      <c r="I68" s="287"/>
      <c r="J68" s="287"/>
      <c r="K68" s="287"/>
      <c r="L68" s="287"/>
      <c r="M68" s="288"/>
      <c r="N68" s="288"/>
      <c r="O68" s="283"/>
      <c r="P68" s="304"/>
    </row>
    <row r="69" spans="1:16" s="298" customFormat="1" ht="60.75" customHeight="1" outlineLevel="2" x14ac:dyDescent="0.25">
      <c r="A69" s="168" t="s">
        <v>22</v>
      </c>
      <c r="B69" s="182" t="s">
        <v>990</v>
      </c>
      <c r="C69" s="641">
        <f t="shared" ref="C69:C76" si="8">D69</f>
        <v>7677.3859999999995</v>
      </c>
      <c r="D69" s="641">
        <f>+'Chi tiết đơn vị'!E213+'Chi tiết đơn vị'!E214+'Chi tiết đơn vị'!E192+'Chi tiết đơn vị'!E191</f>
        <v>7677.3859999999995</v>
      </c>
      <c r="E69" s="638">
        <f t="shared" si="2"/>
        <v>0</v>
      </c>
      <c r="F69" s="273"/>
      <c r="G69" s="274">
        <f>3798159+405214+2138668+280372+7</f>
        <v>6622420</v>
      </c>
      <c r="H69" s="274"/>
      <c r="I69" s="274"/>
      <c r="J69" s="274"/>
      <c r="K69" s="274"/>
      <c r="L69" s="274"/>
      <c r="M69" s="278"/>
      <c r="N69" s="278"/>
      <c r="O69" s="279"/>
      <c r="P69" s="297"/>
    </row>
    <row r="70" spans="1:16" s="298" customFormat="1" ht="28.9" customHeight="1" outlineLevel="2" x14ac:dyDescent="0.25">
      <c r="A70" s="168" t="s">
        <v>22</v>
      </c>
      <c r="B70" s="182" t="s">
        <v>991</v>
      </c>
      <c r="C70" s="641">
        <f t="shared" si="8"/>
        <v>120</v>
      </c>
      <c r="D70" s="641">
        <f>'Chi tiết đơn vị'!E182</f>
        <v>120</v>
      </c>
      <c r="E70" s="638">
        <f t="shared" si="2"/>
        <v>0</v>
      </c>
      <c r="F70" s="273"/>
      <c r="G70" s="274"/>
      <c r="H70" s="274"/>
      <c r="I70" s="274"/>
      <c r="J70" s="274"/>
      <c r="K70" s="274"/>
      <c r="L70" s="274"/>
      <c r="M70" s="278"/>
      <c r="N70" s="278"/>
      <c r="O70" s="279"/>
      <c r="P70" s="297"/>
    </row>
    <row r="71" spans="1:16" s="298" customFormat="1" ht="28.9" customHeight="1" outlineLevel="2" x14ac:dyDescent="0.25">
      <c r="A71" s="168" t="s">
        <v>22</v>
      </c>
      <c r="B71" s="180" t="s">
        <v>992</v>
      </c>
      <c r="C71" s="641">
        <f t="shared" si="8"/>
        <v>261.14400000000001</v>
      </c>
      <c r="D71" s="641">
        <f>'Chi tiết đơn vị'!E183</f>
        <v>261.14400000000001</v>
      </c>
      <c r="E71" s="638">
        <f t="shared" si="2"/>
        <v>0</v>
      </c>
      <c r="F71" s="273"/>
      <c r="G71" s="274">
        <v>300000</v>
      </c>
      <c r="H71" s="274"/>
      <c r="I71" s="274"/>
      <c r="J71" s="274"/>
      <c r="K71" s="274"/>
      <c r="L71" s="274"/>
      <c r="M71" s="278"/>
      <c r="N71" s="278"/>
      <c r="O71" s="279"/>
      <c r="P71" s="297"/>
    </row>
    <row r="72" spans="1:16" s="298" customFormat="1" ht="28.9" customHeight="1" outlineLevel="2" x14ac:dyDescent="0.25">
      <c r="A72" s="168" t="s">
        <v>22</v>
      </c>
      <c r="B72" s="180" t="s">
        <v>911</v>
      </c>
      <c r="C72" s="641">
        <f t="shared" si="8"/>
        <v>450</v>
      </c>
      <c r="D72" s="644">
        <f>'Chi tiết đơn vị'!E216+'Chi tiết đơn vị'!E201</f>
        <v>450</v>
      </c>
      <c r="E72" s="638">
        <f t="shared" si="2"/>
        <v>0</v>
      </c>
      <c r="F72" s="273"/>
      <c r="G72" s="274"/>
      <c r="H72" s="274"/>
      <c r="I72" s="274">
        <v>420000</v>
      </c>
      <c r="J72" s="274"/>
      <c r="K72" s="274"/>
      <c r="L72" s="274"/>
      <c r="M72" s="278"/>
      <c r="N72" s="278"/>
      <c r="O72" s="279"/>
      <c r="P72" s="297"/>
    </row>
    <row r="73" spans="1:16" s="298" customFormat="1" ht="28.9" customHeight="1" outlineLevel="2" x14ac:dyDescent="0.25">
      <c r="A73" s="168" t="s">
        <v>22</v>
      </c>
      <c r="B73" s="180" t="s">
        <v>912</v>
      </c>
      <c r="C73" s="641">
        <f t="shared" si="8"/>
        <v>19.655999999999999</v>
      </c>
      <c r="D73" s="641">
        <f>'Chi tiết đơn vị'!E202</f>
        <v>19.655999999999999</v>
      </c>
      <c r="E73" s="638">
        <f t="shared" si="2"/>
        <v>0</v>
      </c>
      <c r="F73" s="273"/>
      <c r="G73" s="274"/>
      <c r="H73" s="274"/>
      <c r="I73" s="274">
        <f>(0.3+0.2+0.2)*2340*12</f>
        <v>19656</v>
      </c>
      <c r="J73" s="274"/>
      <c r="K73" s="274"/>
      <c r="L73" s="274"/>
      <c r="M73" s="278"/>
      <c r="N73" s="278"/>
      <c r="O73" s="279"/>
      <c r="P73" s="297"/>
    </row>
    <row r="74" spans="1:16" s="298" customFormat="1" ht="28.9" customHeight="1" outlineLevel="2" x14ac:dyDescent="0.25">
      <c r="A74" s="168" t="s">
        <v>22</v>
      </c>
      <c r="B74" s="180" t="s">
        <v>913</v>
      </c>
      <c r="C74" s="641">
        <f t="shared" si="8"/>
        <v>330</v>
      </c>
      <c r="D74" s="641">
        <f>'Chi tiết đơn vị'!E212</f>
        <v>330</v>
      </c>
      <c r="E74" s="638">
        <f t="shared" si="2"/>
        <v>0</v>
      </c>
      <c r="F74" s="273">
        <v>320000</v>
      </c>
      <c r="G74" s="274"/>
      <c r="H74" s="274"/>
      <c r="I74" s="274"/>
      <c r="J74" s="274"/>
      <c r="K74" s="274"/>
      <c r="L74" s="274"/>
      <c r="M74" s="278"/>
      <c r="N74" s="278"/>
      <c r="O74" s="279"/>
      <c r="P74" s="297"/>
    </row>
    <row r="75" spans="1:16" s="298" customFormat="1" ht="28.9" customHeight="1" outlineLevel="2" x14ac:dyDescent="0.25">
      <c r="A75" s="168" t="s">
        <v>22</v>
      </c>
      <c r="B75" s="180" t="s">
        <v>914</v>
      </c>
      <c r="C75" s="641">
        <f t="shared" si="8"/>
        <v>20</v>
      </c>
      <c r="D75" s="641">
        <f>'Chi tiết đơn vị'!E193</f>
        <v>20</v>
      </c>
      <c r="E75" s="638">
        <f t="shared" si="2"/>
        <v>0</v>
      </c>
      <c r="F75" s="273"/>
      <c r="G75" s="274"/>
      <c r="H75" s="274"/>
      <c r="I75" s="274">
        <v>20000</v>
      </c>
      <c r="J75" s="274"/>
      <c r="K75" s="274"/>
      <c r="L75" s="274"/>
      <c r="M75" s="278"/>
      <c r="N75" s="278"/>
      <c r="O75" s="279"/>
      <c r="P75" s="297"/>
    </row>
    <row r="76" spans="1:16" s="298" customFormat="1" ht="28.9" customHeight="1" outlineLevel="2" x14ac:dyDescent="0.25">
      <c r="A76" s="168" t="s">
        <v>22</v>
      </c>
      <c r="B76" s="180" t="s">
        <v>993</v>
      </c>
      <c r="C76" s="641">
        <f t="shared" si="8"/>
        <v>690.76800000000003</v>
      </c>
      <c r="D76" s="641">
        <f>'Chi tiết đơn vị'!E188</f>
        <v>690.76800000000003</v>
      </c>
      <c r="E76" s="638">
        <f t="shared" si="2"/>
        <v>0</v>
      </c>
      <c r="F76" s="273"/>
      <c r="G76" s="274">
        <f>379503+216495</f>
        <v>595998</v>
      </c>
      <c r="H76" s="274"/>
      <c r="I76" s="274"/>
      <c r="J76" s="274"/>
      <c r="K76" s="274"/>
      <c r="L76" s="274"/>
      <c r="M76" s="278"/>
      <c r="N76" s="278"/>
      <c r="O76" s="279"/>
      <c r="P76" s="297"/>
    </row>
    <row r="77" spans="1:16" s="298" customFormat="1" ht="54" customHeight="1" outlineLevel="2" x14ac:dyDescent="0.25">
      <c r="A77" s="168" t="s">
        <v>22</v>
      </c>
      <c r="B77" s="180" t="s">
        <v>994</v>
      </c>
      <c r="C77" s="641">
        <f>D77</f>
        <v>55</v>
      </c>
      <c r="D77" s="641">
        <f>'Chi tiết đơn vị'!E207</f>
        <v>55</v>
      </c>
      <c r="E77" s="638">
        <f t="shared" ref="E77:E84" si="9">C77-D77</f>
        <v>0</v>
      </c>
      <c r="F77" s="273"/>
      <c r="G77" s="274"/>
      <c r="H77" s="274"/>
      <c r="I77" s="274"/>
      <c r="J77" s="274"/>
      <c r="K77" s="274"/>
      <c r="L77" s="274"/>
      <c r="M77" s="278"/>
      <c r="N77" s="278"/>
      <c r="O77" s="279"/>
      <c r="P77" s="297"/>
    </row>
    <row r="78" spans="1:16" s="298" customFormat="1" ht="104.85" customHeight="1" outlineLevel="2" x14ac:dyDescent="0.25">
      <c r="A78" s="168" t="s">
        <v>22</v>
      </c>
      <c r="B78" s="182" t="s">
        <v>995</v>
      </c>
      <c r="C78" s="641">
        <f>D78</f>
        <v>2197.6349999999989</v>
      </c>
      <c r="D78" s="641">
        <f>+'Chi tiết đơn vị'!E181+'Chi tiết đơn vị'!E189+'Chi tiết đơn vị'!E190+'Chi tiết đơn vị'!E197+'Chi tiết đơn vị'!E203+'Chi tiết đơn vị'!E208+'Chi tiết đơn vị'!E215</f>
        <v>2197.6349999999989</v>
      </c>
      <c r="E78" s="638">
        <f t="shared" si="9"/>
        <v>0</v>
      </c>
      <c r="F78" s="273">
        <v>80000</v>
      </c>
      <c r="G78" s="274">
        <v>549946</v>
      </c>
      <c r="H78" s="274">
        <v>150000</v>
      </c>
      <c r="I78" s="274">
        <v>80000</v>
      </c>
      <c r="J78" s="274">
        <v>80000</v>
      </c>
      <c r="K78" s="274"/>
      <c r="L78" s="274"/>
      <c r="M78" s="278"/>
      <c r="N78" s="278"/>
      <c r="O78" s="279"/>
      <c r="P78" s="297"/>
    </row>
    <row r="79" spans="1:16" s="271" customFormat="1" ht="29.45" customHeight="1" x14ac:dyDescent="0.25">
      <c r="A79" s="17">
        <v>7</v>
      </c>
      <c r="B79" s="178" t="s">
        <v>915</v>
      </c>
      <c r="C79" s="640">
        <f>SUM(C80:C84)</f>
        <v>4997</v>
      </c>
      <c r="D79" s="640">
        <f t="shared" ref="D79:L79" si="10">SUM(D80:D84)</f>
        <v>4997</v>
      </c>
      <c r="E79" s="640">
        <f t="shared" si="10"/>
        <v>0</v>
      </c>
      <c r="F79" s="267">
        <f t="shared" si="10"/>
        <v>0</v>
      </c>
      <c r="G79" s="267">
        <f t="shared" si="10"/>
        <v>0</v>
      </c>
      <c r="H79" s="267">
        <f t="shared" si="10"/>
        <v>0</v>
      </c>
      <c r="I79" s="267">
        <f t="shared" si="10"/>
        <v>0</v>
      </c>
      <c r="J79" s="267">
        <f t="shared" si="10"/>
        <v>0</v>
      </c>
      <c r="K79" s="267">
        <f t="shared" si="10"/>
        <v>0</v>
      </c>
      <c r="L79" s="267">
        <f t="shared" si="10"/>
        <v>0</v>
      </c>
      <c r="M79" s="198"/>
      <c r="N79" s="198"/>
      <c r="O79" s="279"/>
      <c r="P79" s="276"/>
    </row>
    <row r="80" spans="1:16" s="265" customFormat="1" ht="29.45" customHeight="1" outlineLevel="1" x14ac:dyDescent="0.25">
      <c r="A80" s="168" t="s">
        <v>22</v>
      </c>
      <c r="B80" s="180" t="s">
        <v>996</v>
      </c>
      <c r="C80" s="641">
        <f t="shared" ref="C80:C82" si="11">D80</f>
        <v>553.8149999999996</v>
      </c>
      <c r="D80" s="641">
        <f>'Chi tiết đơn vị'!E219</f>
        <v>553.8149999999996</v>
      </c>
      <c r="E80" s="638">
        <f t="shared" si="9"/>
        <v>0</v>
      </c>
      <c r="F80" s="264"/>
      <c r="G80" s="264"/>
      <c r="H80" s="264"/>
      <c r="I80" s="264"/>
      <c r="J80" s="264"/>
      <c r="K80" s="264"/>
      <c r="L80" s="264"/>
      <c r="M80" s="264"/>
      <c r="N80" s="264"/>
      <c r="O80" s="279"/>
      <c r="P80" s="276"/>
    </row>
    <row r="81" spans="1:16" s="265" customFormat="1" ht="29.45" customHeight="1" outlineLevel="1" x14ac:dyDescent="0.25">
      <c r="A81" s="168" t="s">
        <v>22</v>
      </c>
      <c r="B81" s="176" t="s">
        <v>997</v>
      </c>
      <c r="C81" s="641">
        <f t="shared" si="11"/>
        <v>926.27300000000002</v>
      </c>
      <c r="D81" s="641">
        <f>'Chi tiết đơn vị'!E220</f>
        <v>926.27300000000002</v>
      </c>
      <c r="E81" s="638">
        <f t="shared" si="9"/>
        <v>0</v>
      </c>
      <c r="F81" s="264"/>
      <c r="G81" s="264"/>
      <c r="H81" s="264"/>
      <c r="I81" s="264"/>
      <c r="J81" s="264"/>
      <c r="K81" s="264"/>
      <c r="L81" s="264"/>
      <c r="M81" s="264"/>
      <c r="N81" s="264"/>
      <c r="O81" s="279"/>
      <c r="P81" s="276"/>
    </row>
    <row r="82" spans="1:16" s="265" customFormat="1" ht="29.45" customHeight="1" outlineLevel="1" x14ac:dyDescent="0.25">
      <c r="A82" s="168" t="s">
        <v>22</v>
      </c>
      <c r="B82" s="176" t="s">
        <v>1344</v>
      </c>
      <c r="C82" s="641">
        <f t="shared" si="11"/>
        <v>700</v>
      </c>
      <c r="D82" s="641">
        <f>'Chi tiết đơn vị'!E221+'Chi tiết đơn vị'!E224</f>
        <v>700</v>
      </c>
      <c r="E82" s="638"/>
      <c r="F82" s="264"/>
      <c r="G82" s="264"/>
      <c r="H82" s="264"/>
      <c r="I82" s="264"/>
      <c r="J82" s="264"/>
      <c r="K82" s="264"/>
      <c r="L82" s="264"/>
      <c r="M82" s="264"/>
      <c r="N82" s="264"/>
      <c r="O82" s="279"/>
      <c r="P82" s="276"/>
    </row>
    <row r="83" spans="1:16" s="265" customFormat="1" ht="29.45" customHeight="1" outlineLevel="1" x14ac:dyDescent="0.25">
      <c r="A83" s="168" t="s">
        <v>22</v>
      </c>
      <c r="B83" s="176" t="s">
        <v>998</v>
      </c>
      <c r="C83" s="641">
        <f>D83</f>
        <v>2666.9119999999998</v>
      </c>
      <c r="D83" s="641">
        <f>'Chi tiết đơn vị'!E222</f>
        <v>2666.9119999999998</v>
      </c>
      <c r="E83" s="638">
        <f t="shared" si="9"/>
        <v>0</v>
      </c>
      <c r="F83" s="264"/>
      <c r="G83" s="264"/>
      <c r="H83" s="264"/>
      <c r="I83" s="264"/>
      <c r="J83" s="264"/>
      <c r="K83" s="264"/>
      <c r="L83" s="264"/>
      <c r="M83" s="264"/>
      <c r="N83" s="264"/>
      <c r="O83" s="279"/>
      <c r="P83" s="276"/>
    </row>
    <row r="84" spans="1:16" s="265" customFormat="1" ht="48.2" customHeight="1" outlineLevel="1" x14ac:dyDescent="0.25">
      <c r="A84" s="168" t="s">
        <v>22</v>
      </c>
      <c r="B84" s="20" t="s">
        <v>999</v>
      </c>
      <c r="C84" s="641">
        <f>'Chi tiết đơn vị'!E226</f>
        <v>150</v>
      </c>
      <c r="D84" s="641">
        <f>C84</f>
        <v>150</v>
      </c>
      <c r="E84" s="638">
        <f t="shared" si="9"/>
        <v>0</v>
      </c>
      <c r="F84" s="264"/>
      <c r="G84" s="264"/>
      <c r="H84" s="264"/>
      <c r="I84" s="264"/>
      <c r="J84" s="264"/>
      <c r="K84" s="264"/>
      <c r="L84" s="264"/>
      <c r="M84" s="264"/>
      <c r="N84" s="264"/>
      <c r="O84" s="279"/>
      <c r="P84" s="276"/>
    </row>
    <row r="85" spans="1:16" s="271" customFormat="1" ht="23.1" customHeight="1" x14ac:dyDescent="0.25">
      <c r="A85" s="17">
        <v>8</v>
      </c>
      <c r="B85" s="19" t="s">
        <v>916</v>
      </c>
      <c r="C85" s="640"/>
      <c r="D85" s="637">
        <v>0</v>
      </c>
      <c r="E85" s="637">
        <f>C85-D85</f>
        <v>0</v>
      </c>
      <c r="F85" s="198"/>
      <c r="G85" s="198"/>
      <c r="H85" s="198"/>
      <c r="I85" s="198"/>
      <c r="J85" s="198"/>
      <c r="K85" s="198"/>
      <c r="L85" s="198"/>
      <c r="M85" s="198"/>
      <c r="N85" s="198"/>
      <c r="O85" s="269"/>
      <c r="P85" s="270"/>
    </row>
    <row r="86" spans="1:16" s="271" customFormat="1" ht="23.1" customHeight="1" x14ac:dyDescent="0.25">
      <c r="A86" s="17" t="s">
        <v>73</v>
      </c>
      <c r="B86" s="19" t="s">
        <v>905</v>
      </c>
      <c r="C86" s="640">
        <f>'Chi tiết đơn vị'!D228</f>
        <v>179</v>
      </c>
      <c r="D86" s="637">
        <v>0</v>
      </c>
      <c r="E86" s="637">
        <f>C86-D86</f>
        <v>179</v>
      </c>
      <c r="F86" s="198"/>
      <c r="G86" s="198"/>
      <c r="H86" s="198"/>
      <c r="I86" s="198"/>
      <c r="J86" s="198"/>
      <c r="K86" s="198"/>
      <c r="L86" s="198"/>
      <c r="M86" s="198"/>
      <c r="N86" s="198"/>
      <c r="O86" s="269"/>
      <c r="P86" s="270"/>
    </row>
    <row r="87" spans="1:16" s="252" customFormat="1" ht="23.1" customHeight="1" x14ac:dyDescent="0.25">
      <c r="A87" s="17" t="s">
        <v>77</v>
      </c>
      <c r="B87" s="19" t="s">
        <v>247</v>
      </c>
      <c r="C87" s="639">
        <f>'Chi tiết đơn vị'!D229</f>
        <v>3922</v>
      </c>
      <c r="D87" s="637">
        <v>0</v>
      </c>
      <c r="E87" s="637">
        <f>C87-D87</f>
        <v>3922</v>
      </c>
      <c r="F87" s="1"/>
      <c r="G87" s="1"/>
      <c r="H87" s="1"/>
      <c r="I87" s="1"/>
      <c r="J87" s="1"/>
      <c r="K87" s="1"/>
      <c r="L87" s="1"/>
      <c r="M87" s="1"/>
      <c r="N87" s="1"/>
      <c r="O87" s="279"/>
      <c r="P87" s="276"/>
    </row>
    <row r="88" spans="1:16" s="252" customFormat="1" ht="23.1" customHeight="1" x14ac:dyDescent="0.25">
      <c r="A88" s="17" t="s">
        <v>113</v>
      </c>
      <c r="B88" s="19" t="s">
        <v>98</v>
      </c>
      <c r="C88" s="639"/>
      <c r="D88" s="637"/>
      <c r="E88" s="637"/>
      <c r="F88" s="1"/>
      <c r="G88" s="1"/>
      <c r="H88" s="1"/>
      <c r="I88" s="1"/>
      <c r="J88" s="1"/>
      <c r="K88" s="1"/>
      <c r="L88" s="1"/>
      <c r="M88" s="1"/>
      <c r="N88" s="1"/>
      <c r="O88" s="279"/>
      <c r="P88" s="276"/>
    </row>
    <row r="89" spans="1:16" s="307" customFormat="1" ht="23.1" customHeight="1" x14ac:dyDescent="0.25">
      <c r="A89" s="17" t="s">
        <v>16</v>
      </c>
      <c r="B89" s="19" t="s">
        <v>435</v>
      </c>
      <c r="C89" s="639"/>
      <c r="D89" s="637"/>
      <c r="E89" s="637"/>
      <c r="F89" s="1"/>
      <c r="G89" s="1"/>
      <c r="H89" s="1"/>
      <c r="I89" s="1"/>
      <c r="J89" s="1"/>
      <c r="K89" s="1"/>
      <c r="L89" s="1"/>
      <c r="M89" s="1"/>
      <c r="N89" s="1"/>
      <c r="O89" s="279"/>
      <c r="P89" s="306"/>
    </row>
    <row r="90" spans="1:16" s="307" customFormat="1" ht="23.1" customHeight="1" x14ac:dyDescent="0.25">
      <c r="A90" s="17" t="s">
        <v>79</v>
      </c>
      <c r="B90" s="19" t="s">
        <v>493</v>
      </c>
      <c r="C90" s="639"/>
      <c r="D90" s="637"/>
      <c r="E90" s="637"/>
      <c r="F90" s="1"/>
      <c r="G90" s="1"/>
      <c r="H90" s="1"/>
      <c r="I90" s="1"/>
      <c r="J90" s="1"/>
      <c r="K90" s="1"/>
      <c r="L90" s="1"/>
      <c r="M90" s="1"/>
      <c r="N90" s="1"/>
      <c r="O90" s="279"/>
      <c r="P90" s="306"/>
    </row>
    <row r="91" spans="1:16" s="311" customFormat="1" ht="49.7" hidden="1" customHeight="1" x14ac:dyDescent="0.25">
      <c r="A91" s="768" t="s">
        <v>497</v>
      </c>
      <c r="B91" s="768"/>
      <c r="C91" s="768"/>
      <c r="D91" s="768"/>
      <c r="E91" s="768"/>
      <c r="F91" s="308"/>
      <c r="G91" s="308"/>
      <c r="H91" s="308"/>
      <c r="I91" s="308"/>
      <c r="J91" s="308"/>
      <c r="K91" s="308"/>
      <c r="L91" s="308"/>
      <c r="M91" s="308"/>
      <c r="N91" s="308"/>
      <c r="O91" s="309"/>
      <c r="P91" s="310"/>
    </row>
    <row r="92" spans="1:16" s="311" customFormat="1" ht="13.9" hidden="1" customHeight="1" x14ac:dyDescent="0.25">
      <c r="A92" s="312"/>
      <c r="B92" s="312"/>
      <c r="C92" s="313"/>
      <c r="D92" s="312"/>
      <c r="E92" s="312"/>
      <c r="O92" s="310"/>
      <c r="P92" s="310"/>
    </row>
    <row r="93" spans="1:16" s="311" customFormat="1" ht="51.95" hidden="1" customHeight="1" x14ac:dyDescent="0.25">
      <c r="A93" s="769" t="s">
        <v>1346</v>
      </c>
      <c r="B93" s="769"/>
      <c r="C93" s="769"/>
      <c r="D93" s="769"/>
      <c r="E93" s="769"/>
    </row>
    <row r="94" spans="1:16" s="311" customFormat="1" ht="38.85" hidden="1" customHeight="1" x14ac:dyDescent="0.25">
      <c r="A94" s="769" t="s">
        <v>1088</v>
      </c>
      <c r="B94" s="769"/>
      <c r="C94" s="769"/>
      <c r="D94" s="769"/>
      <c r="E94" s="769"/>
    </row>
    <row r="95" spans="1:16" s="311" customFormat="1" ht="48.6" hidden="1" customHeight="1" x14ac:dyDescent="0.25">
      <c r="A95" s="769" t="s">
        <v>1089</v>
      </c>
      <c r="B95" s="769"/>
      <c r="C95" s="769"/>
      <c r="D95" s="769"/>
      <c r="E95" s="769"/>
    </row>
    <row r="96" spans="1:16" ht="17.45" hidden="1" customHeight="1" x14ac:dyDescent="0.25">
      <c r="C96" s="314"/>
    </row>
    <row r="97" spans="2:15" hidden="1" x14ac:dyDescent="0.25">
      <c r="C97" s="314"/>
    </row>
    <row r="98" spans="2:15" hidden="1" x14ac:dyDescent="0.25">
      <c r="B98" s="316"/>
      <c r="C98" s="314"/>
    </row>
    <row r="99" spans="2:15" hidden="1" x14ac:dyDescent="0.25"/>
    <row r="100" spans="2:15" hidden="1" x14ac:dyDescent="0.25"/>
    <row r="101" spans="2:15" hidden="1" x14ac:dyDescent="0.25"/>
    <row r="102" spans="2:15" hidden="1" x14ac:dyDescent="0.25"/>
    <row r="103" spans="2:15" hidden="1" x14ac:dyDescent="0.25"/>
    <row r="104" spans="2:15" hidden="1" x14ac:dyDescent="0.25"/>
    <row r="105" spans="2:15" hidden="1" x14ac:dyDescent="0.25"/>
    <row r="106" spans="2:15" hidden="1" x14ac:dyDescent="0.25"/>
    <row r="107" spans="2:15" hidden="1" x14ac:dyDescent="0.25"/>
    <row r="108" spans="2:15" hidden="1" x14ac:dyDescent="0.25">
      <c r="B108" s="318"/>
      <c r="O108" s="138" t="s">
        <v>1090</v>
      </c>
    </row>
    <row r="109" spans="2:15" hidden="1" x14ac:dyDescent="0.25">
      <c r="B109" s="318"/>
    </row>
    <row r="110" spans="2:15" hidden="1" x14ac:dyDescent="0.25">
      <c r="B110" s="318"/>
    </row>
    <row r="111" spans="2:15" hidden="1" x14ac:dyDescent="0.25">
      <c r="B111" s="318"/>
    </row>
  </sheetData>
  <mergeCells count="12">
    <mergeCell ref="A91:E91"/>
    <mergeCell ref="A93:E93"/>
    <mergeCell ref="A94:E94"/>
    <mergeCell ref="A95:E95"/>
    <mergeCell ref="A1:E1"/>
    <mergeCell ref="A2:E2"/>
    <mergeCell ref="A3:E3"/>
    <mergeCell ref="D4:F4"/>
    <mergeCell ref="A5:A6"/>
    <mergeCell ref="B5:B6"/>
    <mergeCell ref="C5:C6"/>
    <mergeCell ref="D5:E5"/>
  </mergeCells>
  <pageMargins left="0.5" right="0.23622047244094491" top="0.47244094488188981" bottom="0.27559055118110237" header="0.31496062992125984" footer="0.31496062992125984"/>
  <pageSetup paperSize="9" scale="67" orientation="portrait" r:id="rId1"/>
  <colBreaks count="1" manualBreakCount="1">
    <brk id="5" max="1048575" man="1"/>
  </colBreaks>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7DBF9-56F9-4FC8-8948-BA906DF05487}">
  <sheetPr>
    <tabColor rgb="FF92D050"/>
  </sheetPr>
  <dimension ref="A1:XFD238"/>
  <sheetViews>
    <sheetView view="pageBreakPreview" zoomScale="85" zoomScaleNormal="85" zoomScaleSheetLayoutView="85" workbookViewId="0">
      <pane ySplit="7" topLeftCell="A128" activePane="bottomLeft" state="frozen"/>
      <selection activeCell="L5" sqref="L5"/>
      <selection pane="bottomLeft" activeCell="G116" sqref="G116"/>
    </sheetView>
  </sheetViews>
  <sheetFormatPr defaultColWidth="9.85546875" defaultRowHeight="15" outlineLevelRow="1" x14ac:dyDescent="0.25"/>
  <cols>
    <col min="1" max="1" width="6" style="226" customWidth="1"/>
    <col min="2" max="2" width="76.85546875" style="227" customWidth="1"/>
    <col min="3" max="3" width="11.28515625" style="227" customWidth="1"/>
    <col min="4" max="4" width="12" style="227" customWidth="1"/>
    <col min="5" max="5" width="20.5703125" style="217" customWidth="1"/>
    <col min="6" max="6" width="11.5703125" style="228" hidden="1" customWidth="1"/>
    <col min="7" max="8" width="18.28515625" style="217" customWidth="1"/>
    <col min="9" max="9" width="18.5703125" style="217" bestFit="1" customWidth="1"/>
    <col min="10" max="10" width="23.140625" style="217" customWidth="1"/>
    <col min="11" max="11" width="8.28515625" style="217" customWidth="1"/>
    <col min="12" max="12" width="34.85546875" style="1" bestFit="1" customWidth="1"/>
    <col min="13" max="13" width="13.7109375" style="1" customWidth="1"/>
    <col min="14" max="15" width="9.85546875" style="1" customWidth="1"/>
    <col min="16" max="16" width="21.42578125" style="1" customWidth="1"/>
    <col min="17" max="258" width="9.85546875" style="1"/>
    <col min="259" max="259" width="6" style="1" customWidth="1"/>
    <col min="260" max="260" width="76.85546875" style="1" customWidth="1"/>
    <col min="261" max="261" width="20.5703125" style="1" customWidth="1"/>
    <col min="262" max="262" width="11.5703125" style="1" customWidth="1"/>
    <col min="263" max="266" width="18.28515625" style="1" customWidth="1"/>
    <col min="267" max="267" width="16.85546875" style="1" customWidth="1"/>
    <col min="268" max="271" width="9.85546875" style="1"/>
    <col min="272" max="272" width="21.42578125" style="1" customWidth="1"/>
    <col min="273" max="514" width="9.85546875" style="1"/>
    <col min="515" max="515" width="6" style="1" customWidth="1"/>
    <col min="516" max="516" width="76.85546875" style="1" customWidth="1"/>
    <col min="517" max="517" width="20.5703125" style="1" customWidth="1"/>
    <col min="518" max="518" width="11.5703125" style="1" customWidth="1"/>
    <col min="519" max="522" width="18.28515625" style="1" customWidth="1"/>
    <col min="523" max="523" width="16.85546875" style="1" customWidth="1"/>
    <col min="524" max="527" width="9.85546875" style="1"/>
    <col min="528" max="528" width="21.42578125" style="1" customWidth="1"/>
    <col min="529" max="770" width="9.85546875" style="1"/>
    <col min="771" max="771" width="6" style="1" customWidth="1"/>
    <col min="772" max="772" width="76.85546875" style="1" customWidth="1"/>
    <col min="773" max="773" width="20.5703125" style="1" customWidth="1"/>
    <col min="774" max="774" width="11.5703125" style="1" customWidth="1"/>
    <col min="775" max="778" width="18.28515625" style="1" customWidth="1"/>
    <col min="779" max="779" width="16.85546875" style="1" customWidth="1"/>
    <col min="780" max="783" width="9.85546875" style="1"/>
    <col min="784" max="784" width="21.42578125" style="1" customWidth="1"/>
    <col min="785" max="1026" width="9.85546875" style="1"/>
    <col min="1027" max="1027" width="6" style="1" customWidth="1"/>
    <col min="1028" max="1028" width="76.85546875" style="1" customWidth="1"/>
    <col min="1029" max="1029" width="20.5703125" style="1" customWidth="1"/>
    <col min="1030" max="1030" width="11.5703125" style="1" customWidth="1"/>
    <col min="1031" max="1034" width="18.28515625" style="1" customWidth="1"/>
    <col min="1035" max="1035" width="16.85546875" style="1" customWidth="1"/>
    <col min="1036" max="1039" width="9.85546875" style="1"/>
    <col min="1040" max="1040" width="21.42578125" style="1" customWidth="1"/>
    <col min="1041" max="1282" width="9.85546875" style="1"/>
    <col min="1283" max="1283" width="6" style="1" customWidth="1"/>
    <col min="1284" max="1284" width="76.85546875" style="1" customWidth="1"/>
    <col min="1285" max="1285" width="20.5703125" style="1" customWidth="1"/>
    <col min="1286" max="1286" width="11.5703125" style="1" customWidth="1"/>
    <col min="1287" max="1290" width="18.28515625" style="1" customWidth="1"/>
    <col min="1291" max="1291" width="16.85546875" style="1" customWidth="1"/>
    <col min="1292" max="1295" width="9.85546875" style="1"/>
    <col min="1296" max="1296" width="21.42578125" style="1" customWidth="1"/>
    <col min="1297" max="1538" width="9.85546875" style="1"/>
    <col min="1539" max="1539" width="6" style="1" customWidth="1"/>
    <col min="1540" max="1540" width="76.85546875" style="1" customWidth="1"/>
    <col min="1541" max="1541" width="20.5703125" style="1" customWidth="1"/>
    <col min="1542" max="1542" width="11.5703125" style="1" customWidth="1"/>
    <col min="1543" max="1546" width="18.28515625" style="1" customWidth="1"/>
    <col min="1547" max="1547" width="16.85546875" style="1" customWidth="1"/>
    <col min="1548" max="1551" width="9.85546875" style="1"/>
    <col min="1552" max="1552" width="21.42578125" style="1" customWidth="1"/>
    <col min="1553" max="1794" width="9.85546875" style="1"/>
    <col min="1795" max="1795" width="6" style="1" customWidth="1"/>
    <col min="1796" max="1796" width="76.85546875" style="1" customWidth="1"/>
    <col min="1797" max="1797" width="20.5703125" style="1" customWidth="1"/>
    <col min="1798" max="1798" width="11.5703125" style="1" customWidth="1"/>
    <col min="1799" max="1802" width="18.28515625" style="1" customWidth="1"/>
    <col min="1803" max="1803" width="16.85546875" style="1" customWidth="1"/>
    <col min="1804" max="1807" width="9.85546875" style="1"/>
    <col min="1808" max="1808" width="21.42578125" style="1" customWidth="1"/>
    <col min="1809" max="2050" width="9.85546875" style="1"/>
    <col min="2051" max="2051" width="6" style="1" customWidth="1"/>
    <col min="2052" max="2052" width="76.85546875" style="1" customWidth="1"/>
    <col min="2053" max="2053" width="20.5703125" style="1" customWidth="1"/>
    <col min="2054" max="2054" width="11.5703125" style="1" customWidth="1"/>
    <col min="2055" max="2058" width="18.28515625" style="1" customWidth="1"/>
    <col min="2059" max="2059" width="16.85546875" style="1" customWidth="1"/>
    <col min="2060" max="2063" width="9.85546875" style="1"/>
    <col min="2064" max="2064" width="21.42578125" style="1" customWidth="1"/>
    <col min="2065" max="2306" width="9.85546875" style="1"/>
    <col min="2307" max="2307" width="6" style="1" customWidth="1"/>
    <col min="2308" max="2308" width="76.85546875" style="1" customWidth="1"/>
    <col min="2309" max="2309" width="20.5703125" style="1" customWidth="1"/>
    <col min="2310" max="2310" width="11.5703125" style="1" customWidth="1"/>
    <col min="2311" max="2314" width="18.28515625" style="1" customWidth="1"/>
    <col min="2315" max="2315" width="16.85546875" style="1" customWidth="1"/>
    <col min="2316" max="2319" width="9.85546875" style="1"/>
    <col min="2320" max="2320" width="21.42578125" style="1" customWidth="1"/>
    <col min="2321" max="2562" width="9.85546875" style="1"/>
    <col min="2563" max="2563" width="6" style="1" customWidth="1"/>
    <col min="2564" max="2564" width="76.85546875" style="1" customWidth="1"/>
    <col min="2565" max="2565" width="20.5703125" style="1" customWidth="1"/>
    <col min="2566" max="2566" width="11.5703125" style="1" customWidth="1"/>
    <col min="2567" max="2570" width="18.28515625" style="1" customWidth="1"/>
    <col min="2571" max="2571" width="16.85546875" style="1" customWidth="1"/>
    <col min="2572" max="2575" width="9.85546875" style="1"/>
    <col min="2576" max="2576" width="21.42578125" style="1" customWidth="1"/>
    <col min="2577" max="2818" width="9.85546875" style="1"/>
    <col min="2819" max="2819" width="6" style="1" customWidth="1"/>
    <col min="2820" max="2820" width="76.85546875" style="1" customWidth="1"/>
    <col min="2821" max="2821" width="20.5703125" style="1" customWidth="1"/>
    <col min="2822" max="2822" width="11.5703125" style="1" customWidth="1"/>
    <col min="2823" max="2826" width="18.28515625" style="1" customWidth="1"/>
    <col min="2827" max="2827" width="16.85546875" style="1" customWidth="1"/>
    <col min="2828" max="2831" width="9.85546875" style="1"/>
    <col min="2832" max="2832" width="21.42578125" style="1" customWidth="1"/>
    <col min="2833" max="3074" width="9.85546875" style="1"/>
    <col min="3075" max="3075" width="6" style="1" customWidth="1"/>
    <col min="3076" max="3076" width="76.85546875" style="1" customWidth="1"/>
    <col min="3077" max="3077" width="20.5703125" style="1" customWidth="1"/>
    <col min="3078" max="3078" width="11.5703125" style="1" customWidth="1"/>
    <col min="3079" max="3082" width="18.28515625" style="1" customWidth="1"/>
    <col min="3083" max="3083" width="16.85546875" style="1" customWidth="1"/>
    <col min="3084" max="3087" width="9.85546875" style="1"/>
    <col min="3088" max="3088" width="21.42578125" style="1" customWidth="1"/>
    <col min="3089" max="3330" width="9.85546875" style="1"/>
    <col min="3331" max="3331" width="6" style="1" customWidth="1"/>
    <col min="3332" max="3332" width="76.85546875" style="1" customWidth="1"/>
    <col min="3333" max="3333" width="20.5703125" style="1" customWidth="1"/>
    <col min="3334" max="3334" width="11.5703125" style="1" customWidth="1"/>
    <col min="3335" max="3338" width="18.28515625" style="1" customWidth="1"/>
    <col min="3339" max="3339" width="16.85546875" style="1" customWidth="1"/>
    <col min="3340" max="3343" width="9.85546875" style="1"/>
    <col min="3344" max="3344" width="21.42578125" style="1" customWidth="1"/>
    <col min="3345" max="3586" width="9.85546875" style="1"/>
    <col min="3587" max="3587" width="6" style="1" customWidth="1"/>
    <col min="3588" max="3588" width="76.85546875" style="1" customWidth="1"/>
    <col min="3589" max="3589" width="20.5703125" style="1" customWidth="1"/>
    <col min="3590" max="3590" width="11.5703125" style="1" customWidth="1"/>
    <col min="3591" max="3594" width="18.28515625" style="1" customWidth="1"/>
    <col min="3595" max="3595" width="16.85546875" style="1" customWidth="1"/>
    <col min="3596" max="3599" width="9.85546875" style="1"/>
    <col min="3600" max="3600" width="21.42578125" style="1" customWidth="1"/>
    <col min="3601" max="3842" width="9.85546875" style="1"/>
    <col min="3843" max="3843" width="6" style="1" customWidth="1"/>
    <col min="3844" max="3844" width="76.85546875" style="1" customWidth="1"/>
    <col min="3845" max="3845" width="20.5703125" style="1" customWidth="1"/>
    <col min="3846" max="3846" width="11.5703125" style="1" customWidth="1"/>
    <col min="3847" max="3850" width="18.28515625" style="1" customWidth="1"/>
    <col min="3851" max="3851" width="16.85546875" style="1" customWidth="1"/>
    <col min="3852" max="3855" width="9.85546875" style="1"/>
    <col min="3856" max="3856" width="21.42578125" style="1" customWidth="1"/>
    <col min="3857" max="4098" width="9.85546875" style="1"/>
    <col min="4099" max="4099" width="6" style="1" customWidth="1"/>
    <col min="4100" max="4100" width="76.85546875" style="1" customWidth="1"/>
    <col min="4101" max="4101" width="20.5703125" style="1" customWidth="1"/>
    <col min="4102" max="4102" width="11.5703125" style="1" customWidth="1"/>
    <col min="4103" max="4106" width="18.28515625" style="1" customWidth="1"/>
    <col min="4107" max="4107" width="16.85546875" style="1" customWidth="1"/>
    <col min="4108" max="4111" width="9.85546875" style="1"/>
    <col min="4112" max="4112" width="21.42578125" style="1" customWidth="1"/>
    <col min="4113" max="4354" width="9.85546875" style="1"/>
    <col min="4355" max="4355" width="6" style="1" customWidth="1"/>
    <col min="4356" max="4356" width="76.85546875" style="1" customWidth="1"/>
    <col min="4357" max="4357" width="20.5703125" style="1" customWidth="1"/>
    <col min="4358" max="4358" width="11.5703125" style="1" customWidth="1"/>
    <col min="4359" max="4362" width="18.28515625" style="1" customWidth="1"/>
    <col min="4363" max="4363" width="16.85546875" style="1" customWidth="1"/>
    <col min="4364" max="4367" width="9.85546875" style="1"/>
    <col min="4368" max="4368" width="21.42578125" style="1" customWidth="1"/>
    <col min="4369" max="4610" width="9.85546875" style="1"/>
    <col min="4611" max="4611" width="6" style="1" customWidth="1"/>
    <col min="4612" max="4612" width="76.85546875" style="1" customWidth="1"/>
    <col min="4613" max="4613" width="20.5703125" style="1" customWidth="1"/>
    <col min="4614" max="4614" width="11.5703125" style="1" customWidth="1"/>
    <col min="4615" max="4618" width="18.28515625" style="1" customWidth="1"/>
    <col min="4619" max="4619" width="16.85546875" style="1" customWidth="1"/>
    <col min="4620" max="4623" width="9.85546875" style="1"/>
    <col min="4624" max="4624" width="21.42578125" style="1" customWidth="1"/>
    <col min="4625" max="4866" width="9.85546875" style="1"/>
    <col min="4867" max="4867" width="6" style="1" customWidth="1"/>
    <col min="4868" max="4868" width="76.85546875" style="1" customWidth="1"/>
    <col min="4869" max="4869" width="20.5703125" style="1" customWidth="1"/>
    <col min="4870" max="4870" width="11.5703125" style="1" customWidth="1"/>
    <col min="4871" max="4874" width="18.28515625" style="1" customWidth="1"/>
    <col min="4875" max="4875" width="16.85546875" style="1" customWidth="1"/>
    <col min="4876" max="4879" width="9.85546875" style="1"/>
    <col min="4880" max="4880" width="21.42578125" style="1" customWidth="1"/>
    <col min="4881" max="5122" width="9.85546875" style="1"/>
    <col min="5123" max="5123" width="6" style="1" customWidth="1"/>
    <col min="5124" max="5124" width="76.85546875" style="1" customWidth="1"/>
    <col min="5125" max="5125" width="20.5703125" style="1" customWidth="1"/>
    <col min="5126" max="5126" width="11.5703125" style="1" customWidth="1"/>
    <col min="5127" max="5130" width="18.28515625" style="1" customWidth="1"/>
    <col min="5131" max="5131" width="16.85546875" style="1" customWidth="1"/>
    <col min="5132" max="5135" width="9.85546875" style="1"/>
    <col min="5136" max="5136" width="21.42578125" style="1" customWidth="1"/>
    <col min="5137" max="5378" width="9.85546875" style="1"/>
    <col min="5379" max="5379" width="6" style="1" customWidth="1"/>
    <col min="5380" max="5380" width="76.85546875" style="1" customWidth="1"/>
    <col min="5381" max="5381" width="20.5703125" style="1" customWidth="1"/>
    <col min="5382" max="5382" width="11.5703125" style="1" customWidth="1"/>
    <col min="5383" max="5386" width="18.28515625" style="1" customWidth="1"/>
    <col min="5387" max="5387" width="16.85546875" style="1" customWidth="1"/>
    <col min="5388" max="5391" width="9.85546875" style="1"/>
    <col min="5392" max="5392" width="21.42578125" style="1" customWidth="1"/>
    <col min="5393" max="5634" width="9.85546875" style="1"/>
    <col min="5635" max="5635" width="6" style="1" customWidth="1"/>
    <col min="5636" max="5636" width="76.85546875" style="1" customWidth="1"/>
    <col min="5637" max="5637" width="20.5703125" style="1" customWidth="1"/>
    <col min="5638" max="5638" width="11.5703125" style="1" customWidth="1"/>
    <col min="5639" max="5642" width="18.28515625" style="1" customWidth="1"/>
    <col min="5643" max="5643" width="16.85546875" style="1" customWidth="1"/>
    <col min="5644" max="5647" width="9.85546875" style="1"/>
    <col min="5648" max="5648" width="21.42578125" style="1" customWidth="1"/>
    <col min="5649" max="5890" width="9.85546875" style="1"/>
    <col min="5891" max="5891" width="6" style="1" customWidth="1"/>
    <col min="5892" max="5892" width="76.85546875" style="1" customWidth="1"/>
    <col min="5893" max="5893" width="20.5703125" style="1" customWidth="1"/>
    <col min="5894" max="5894" width="11.5703125" style="1" customWidth="1"/>
    <col min="5895" max="5898" width="18.28515625" style="1" customWidth="1"/>
    <col min="5899" max="5899" width="16.85546875" style="1" customWidth="1"/>
    <col min="5900" max="5903" width="9.85546875" style="1"/>
    <col min="5904" max="5904" width="21.42578125" style="1" customWidth="1"/>
    <col min="5905" max="6146" width="9.85546875" style="1"/>
    <col min="6147" max="6147" width="6" style="1" customWidth="1"/>
    <col min="6148" max="6148" width="76.85546875" style="1" customWidth="1"/>
    <col min="6149" max="6149" width="20.5703125" style="1" customWidth="1"/>
    <col min="6150" max="6150" width="11.5703125" style="1" customWidth="1"/>
    <col min="6151" max="6154" width="18.28515625" style="1" customWidth="1"/>
    <col min="6155" max="6155" width="16.85546875" style="1" customWidth="1"/>
    <col min="6156" max="6159" width="9.85546875" style="1"/>
    <col min="6160" max="6160" width="21.42578125" style="1" customWidth="1"/>
    <col min="6161" max="6402" width="9.85546875" style="1"/>
    <col min="6403" max="6403" width="6" style="1" customWidth="1"/>
    <col min="6404" max="6404" width="76.85546875" style="1" customWidth="1"/>
    <col min="6405" max="6405" width="20.5703125" style="1" customWidth="1"/>
    <col min="6406" max="6406" width="11.5703125" style="1" customWidth="1"/>
    <col min="6407" max="6410" width="18.28515625" style="1" customWidth="1"/>
    <col min="6411" max="6411" width="16.85546875" style="1" customWidth="1"/>
    <col min="6412" max="6415" width="9.85546875" style="1"/>
    <col min="6416" max="6416" width="21.42578125" style="1" customWidth="1"/>
    <col min="6417" max="6658" width="9.85546875" style="1"/>
    <col min="6659" max="6659" width="6" style="1" customWidth="1"/>
    <col min="6660" max="6660" width="76.85546875" style="1" customWidth="1"/>
    <col min="6661" max="6661" width="20.5703125" style="1" customWidth="1"/>
    <col min="6662" max="6662" width="11.5703125" style="1" customWidth="1"/>
    <col min="6663" max="6666" width="18.28515625" style="1" customWidth="1"/>
    <col min="6667" max="6667" width="16.85546875" style="1" customWidth="1"/>
    <col min="6668" max="6671" width="9.85546875" style="1"/>
    <col min="6672" max="6672" width="21.42578125" style="1" customWidth="1"/>
    <col min="6673" max="6914" width="9.85546875" style="1"/>
    <col min="6915" max="6915" width="6" style="1" customWidth="1"/>
    <col min="6916" max="6916" width="76.85546875" style="1" customWidth="1"/>
    <col min="6917" max="6917" width="20.5703125" style="1" customWidth="1"/>
    <col min="6918" max="6918" width="11.5703125" style="1" customWidth="1"/>
    <col min="6919" max="6922" width="18.28515625" style="1" customWidth="1"/>
    <col min="6923" max="6923" width="16.85546875" style="1" customWidth="1"/>
    <col min="6924" max="6927" width="9.85546875" style="1"/>
    <col min="6928" max="6928" width="21.42578125" style="1" customWidth="1"/>
    <col min="6929" max="7170" width="9.85546875" style="1"/>
    <col min="7171" max="7171" width="6" style="1" customWidth="1"/>
    <col min="7172" max="7172" width="76.85546875" style="1" customWidth="1"/>
    <col min="7173" max="7173" width="20.5703125" style="1" customWidth="1"/>
    <col min="7174" max="7174" width="11.5703125" style="1" customWidth="1"/>
    <col min="7175" max="7178" width="18.28515625" style="1" customWidth="1"/>
    <col min="7179" max="7179" width="16.85546875" style="1" customWidth="1"/>
    <col min="7180" max="7183" width="9.85546875" style="1"/>
    <col min="7184" max="7184" width="21.42578125" style="1" customWidth="1"/>
    <col min="7185" max="7426" width="9.85546875" style="1"/>
    <col min="7427" max="7427" width="6" style="1" customWidth="1"/>
    <col min="7428" max="7428" width="76.85546875" style="1" customWidth="1"/>
    <col min="7429" max="7429" width="20.5703125" style="1" customWidth="1"/>
    <col min="7430" max="7430" width="11.5703125" style="1" customWidth="1"/>
    <col min="7431" max="7434" width="18.28515625" style="1" customWidth="1"/>
    <col min="7435" max="7435" width="16.85546875" style="1" customWidth="1"/>
    <col min="7436" max="7439" width="9.85546875" style="1"/>
    <col min="7440" max="7440" width="21.42578125" style="1" customWidth="1"/>
    <col min="7441" max="7682" width="9.85546875" style="1"/>
    <col min="7683" max="7683" width="6" style="1" customWidth="1"/>
    <col min="7684" max="7684" width="76.85546875" style="1" customWidth="1"/>
    <col min="7685" max="7685" width="20.5703125" style="1" customWidth="1"/>
    <col min="7686" max="7686" width="11.5703125" style="1" customWidth="1"/>
    <col min="7687" max="7690" width="18.28515625" style="1" customWidth="1"/>
    <col min="7691" max="7691" width="16.85546875" style="1" customWidth="1"/>
    <col min="7692" max="7695" width="9.85546875" style="1"/>
    <col min="7696" max="7696" width="21.42578125" style="1" customWidth="1"/>
    <col min="7697" max="7938" width="9.85546875" style="1"/>
    <col min="7939" max="7939" width="6" style="1" customWidth="1"/>
    <col min="7940" max="7940" width="76.85546875" style="1" customWidth="1"/>
    <col min="7941" max="7941" width="20.5703125" style="1" customWidth="1"/>
    <col min="7942" max="7942" width="11.5703125" style="1" customWidth="1"/>
    <col min="7943" max="7946" width="18.28515625" style="1" customWidth="1"/>
    <col min="7947" max="7947" width="16.85546875" style="1" customWidth="1"/>
    <col min="7948" max="7951" width="9.85546875" style="1"/>
    <col min="7952" max="7952" width="21.42578125" style="1" customWidth="1"/>
    <col min="7953" max="8194" width="9.85546875" style="1"/>
    <col min="8195" max="8195" width="6" style="1" customWidth="1"/>
    <col min="8196" max="8196" width="76.85546875" style="1" customWidth="1"/>
    <col min="8197" max="8197" width="20.5703125" style="1" customWidth="1"/>
    <col min="8198" max="8198" width="11.5703125" style="1" customWidth="1"/>
    <col min="8199" max="8202" width="18.28515625" style="1" customWidth="1"/>
    <col min="8203" max="8203" width="16.85546875" style="1" customWidth="1"/>
    <col min="8204" max="8207" width="9.85546875" style="1"/>
    <col min="8208" max="8208" width="21.42578125" style="1" customWidth="1"/>
    <col min="8209" max="8450" width="9.85546875" style="1"/>
    <col min="8451" max="8451" width="6" style="1" customWidth="1"/>
    <col min="8452" max="8452" width="76.85546875" style="1" customWidth="1"/>
    <col min="8453" max="8453" width="20.5703125" style="1" customWidth="1"/>
    <col min="8454" max="8454" width="11.5703125" style="1" customWidth="1"/>
    <col min="8455" max="8458" width="18.28515625" style="1" customWidth="1"/>
    <col min="8459" max="8459" width="16.85546875" style="1" customWidth="1"/>
    <col min="8460" max="8463" width="9.85546875" style="1"/>
    <col min="8464" max="8464" width="21.42578125" style="1" customWidth="1"/>
    <col min="8465" max="8706" width="9.85546875" style="1"/>
    <col min="8707" max="8707" width="6" style="1" customWidth="1"/>
    <col min="8708" max="8708" width="76.85546875" style="1" customWidth="1"/>
    <col min="8709" max="8709" width="20.5703125" style="1" customWidth="1"/>
    <col min="8710" max="8710" width="11.5703125" style="1" customWidth="1"/>
    <col min="8711" max="8714" width="18.28515625" style="1" customWidth="1"/>
    <col min="8715" max="8715" width="16.85546875" style="1" customWidth="1"/>
    <col min="8716" max="8719" width="9.85546875" style="1"/>
    <col min="8720" max="8720" width="21.42578125" style="1" customWidth="1"/>
    <col min="8721" max="8962" width="9.85546875" style="1"/>
    <col min="8963" max="8963" width="6" style="1" customWidth="1"/>
    <col min="8964" max="8964" width="76.85546875" style="1" customWidth="1"/>
    <col min="8965" max="8965" width="20.5703125" style="1" customWidth="1"/>
    <col min="8966" max="8966" width="11.5703125" style="1" customWidth="1"/>
    <col min="8967" max="8970" width="18.28515625" style="1" customWidth="1"/>
    <col min="8971" max="8971" width="16.85546875" style="1" customWidth="1"/>
    <col min="8972" max="8975" width="9.85546875" style="1"/>
    <col min="8976" max="8976" width="21.42578125" style="1" customWidth="1"/>
    <col min="8977" max="9218" width="9.85546875" style="1"/>
    <col min="9219" max="9219" width="6" style="1" customWidth="1"/>
    <col min="9220" max="9220" width="76.85546875" style="1" customWidth="1"/>
    <col min="9221" max="9221" width="20.5703125" style="1" customWidth="1"/>
    <col min="9222" max="9222" width="11.5703125" style="1" customWidth="1"/>
    <col min="9223" max="9226" width="18.28515625" style="1" customWidth="1"/>
    <col min="9227" max="9227" width="16.85546875" style="1" customWidth="1"/>
    <col min="9228" max="9231" width="9.85546875" style="1"/>
    <col min="9232" max="9232" width="21.42578125" style="1" customWidth="1"/>
    <col min="9233" max="9474" width="9.85546875" style="1"/>
    <col min="9475" max="9475" width="6" style="1" customWidth="1"/>
    <col min="9476" max="9476" width="76.85546875" style="1" customWidth="1"/>
    <col min="9477" max="9477" width="20.5703125" style="1" customWidth="1"/>
    <col min="9478" max="9478" width="11.5703125" style="1" customWidth="1"/>
    <col min="9479" max="9482" width="18.28515625" style="1" customWidth="1"/>
    <col min="9483" max="9483" width="16.85546875" style="1" customWidth="1"/>
    <col min="9484" max="9487" width="9.85546875" style="1"/>
    <col min="9488" max="9488" width="21.42578125" style="1" customWidth="1"/>
    <col min="9489" max="9730" width="9.85546875" style="1"/>
    <col min="9731" max="9731" width="6" style="1" customWidth="1"/>
    <col min="9732" max="9732" width="76.85546875" style="1" customWidth="1"/>
    <col min="9733" max="9733" width="20.5703125" style="1" customWidth="1"/>
    <col min="9734" max="9734" width="11.5703125" style="1" customWidth="1"/>
    <col min="9735" max="9738" width="18.28515625" style="1" customWidth="1"/>
    <col min="9739" max="9739" width="16.85546875" style="1" customWidth="1"/>
    <col min="9740" max="9743" width="9.85546875" style="1"/>
    <col min="9744" max="9744" width="21.42578125" style="1" customWidth="1"/>
    <col min="9745" max="9986" width="9.85546875" style="1"/>
    <col min="9987" max="9987" width="6" style="1" customWidth="1"/>
    <col min="9988" max="9988" width="76.85546875" style="1" customWidth="1"/>
    <col min="9989" max="9989" width="20.5703125" style="1" customWidth="1"/>
    <col min="9990" max="9990" width="11.5703125" style="1" customWidth="1"/>
    <col min="9991" max="9994" width="18.28515625" style="1" customWidth="1"/>
    <col min="9995" max="9995" width="16.85546875" style="1" customWidth="1"/>
    <col min="9996" max="9999" width="9.85546875" style="1"/>
    <col min="10000" max="10000" width="21.42578125" style="1" customWidth="1"/>
    <col min="10001" max="10242" width="9.85546875" style="1"/>
    <col min="10243" max="10243" width="6" style="1" customWidth="1"/>
    <col min="10244" max="10244" width="76.85546875" style="1" customWidth="1"/>
    <col min="10245" max="10245" width="20.5703125" style="1" customWidth="1"/>
    <col min="10246" max="10246" width="11.5703125" style="1" customWidth="1"/>
    <col min="10247" max="10250" width="18.28515625" style="1" customWidth="1"/>
    <col min="10251" max="10251" width="16.85546875" style="1" customWidth="1"/>
    <col min="10252" max="10255" width="9.85546875" style="1"/>
    <col min="10256" max="10256" width="21.42578125" style="1" customWidth="1"/>
    <col min="10257" max="10498" width="9.85546875" style="1"/>
    <col min="10499" max="10499" width="6" style="1" customWidth="1"/>
    <col min="10500" max="10500" width="76.85546875" style="1" customWidth="1"/>
    <col min="10501" max="10501" width="20.5703125" style="1" customWidth="1"/>
    <col min="10502" max="10502" width="11.5703125" style="1" customWidth="1"/>
    <col min="10503" max="10506" width="18.28515625" style="1" customWidth="1"/>
    <col min="10507" max="10507" width="16.85546875" style="1" customWidth="1"/>
    <col min="10508" max="10511" width="9.85546875" style="1"/>
    <col min="10512" max="10512" width="21.42578125" style="1" customWidth="1"/>
    <col min="10513" max="10754" width="9.85546875" style="1"/>
    <col min="10755" max="10755" width="6" style="1" customWidth="1"/>
    <col min="10756" max="10756" width="76.85546875" style="1" customWidth="1"/>
    <col min="10757" max="10757" width="20.5703125" style="1" customWidth="1"/>
    <col min="10758" max="10758" width="11.5703125" style="1" customWidth="1"/>
    <col min="10759" max="10762" width="18.28515625" style="1" customWidth="1"/>
    <col min="10763" max="10763" width="16.85546875" style="1" customWidth="1"/>
    <col min="10764" max="10767" width="9.85546875" style="1"/>
    <col min="10768" max="10768" width="21.42578125" style="1" customWidth="1"/>
    <col min="10769" max="11010" width="9.85546875" style="1"/>
    <col min="11011" max="11011" width="6" style="1" customWidth="1"/>
    <col min="11012" max="11012" width="76.85546875" style="1" customWidth="1"/>
    <col min="11013" max="11013" width="20.5703125" style="1" customWidth="1"/>
    <col min="11014" max="11014" width="11.5703125" style="1" customWidth="1"/>
    <col min="11015" max="11018" width="18.28515625" style="1" customWidth="1"/>
    <col min="11019" max="11019" width="16.85546875" style="1" customWidth="1"/>
    <col min="11020" max="11023" width="9.85546875" style="1"/>
    <col min="11024" max="11024" width="21.42578125" style="1" customWidth="1"/>
    <col min="11025" max="11266" width="9.85546875" style="1"/>
    <col min="11267" max="11267" width="6" style="1" customWidth="1"/>
    <col min="11268" max="11268" width="76.85546875" style="1" customWidth="1"/>
    <col min="11269" max="11269" width="20.5703125" style="1" customWidth="1"/>
    <col min="11270" max="11270" width="11.5703125" style="1" customWidth="1"/>
    <col min="11271" max="11274" width="18.28515625" style="1" customWidth="1"/>
    <col min="11275" max="11275" width="16.85546875" style="1" customWidth="1"/>
    <col min="11276" max="11279" width="9.85546875" style="1"/>
    <col min="11280" max="11280" width="21.42578125" style="1" customWidth="1"/>
    <col min="11281" max="11522" width="9.85546875" style="1"/>
    <col min="11523" max="11523" width="6" style="1" customWidth="1"/>
    <col min="11524" max="11524" width="76.85546875" style="1" customWidth="1"/>
    <col min="11525" max="11525" width="20.5703125" style="1" customWidth="1"/>
    <col min="11526" max="11526" width="11.5703125" style="1" customWidth="1"/>
    <col min="11527" max="11530" width="18.28515625" style="1" customWidth="1"/>
    <col min="11531" max="11531" width="16.85546875" style="1" customWidth="1"/>
    <col min="11532" max="11535" width="9.85546875" style="1"/>
    <col min="11536" max="11536" width="21.42578125" style="1" customWidth="1"/>
    <col min="11537" max="11778" width="9.85546875" style="1"/>
    <col min="11779" max="11779" width="6" style="1" customWidth="1"/>
    <col min="11780" max="11780" width="76.85546875" style="1" customWidth="1"/>
    <col min="11781" max="11781" width="20.5703125" style="1" customWidth="1"/>
    <col min="11782" max="11782" width="11.5703125" style="1" customWidth="1"/>
    <col min="11783" max="11786" width="18.28515625" style="1" customWidth="1"/>
    <col min="11787" max="11787" width="16.85546875" style="1" customWidth="1"/>
    <col min="11788" max="11791" width="9.85546875" style="1"/>
    <col min="11792" max="11792" width="21.42578125" style="1" customWidth="1"/>
    <col min="11793" max="12034" width="9.85546875" style="1"/>
    <col min="12035" max="12035" width="6" style="1" customWidth="1"/>
    <col min="12036" max="12036" width="76.85546875" style="1" customWidth="1"/>
    <col min="12037" max="12037" width="20.5703125" style="1" customWidth="1"/>
    <col min="12038" max="12038" width="11.5703125" style="1" customWidth="1"/>
    <col min="12039" max="12042" width="18.28515625" style="1" customWidth="1"/>
    <col min="12043" max="12043" width="16.85546875" style="1" customWidth="1"/>
    <col min="12044" max="12047" width="9.85546875" style="1"/>
    <col min="12048" max="12048" width="21.42578125" style="1" customWidth="1"/>
    <col min="12049" max="12290" width="9.85546875" style="1"/>
    <col min="12291" max="12291" width="6" style="1" customWidth="1"/>
    <col min="12292" max="12292" width="76.85546875" style="1" customWidth="1"/>
    <col min="12293" max="12293" width="20.5703125" style="1" customWidth="1"/>
    <col min="12294" max="12294" width="11.5703125" style="1" customWidth="1"/>
    <col min="12295" max="12298" width="18.28515625" style="1" customWidth="1"/>
    <col min="12299" max="12299" width="16.85546875" style="1" customWidth="1"/>
    <col min="12300" max="12303" width="9.85546875" style="1"/>
    <col min="12304" max="12304" width="21.42578125" style="1" customWidth="1"/>
    <col min="12305" max="12546" width="9.85546875" style="1"/>
    <col min="12547" max="12547" width="6" style="1" customWidth="1"/>
    <col min="12548" max="12548" width="76.85546875" style="1" customWidth="1"/>
    <col min="12549" max="12549" width="20.5703125" style="1" customWidth="1"/>
    <col min="12550" max="12550" width="11.5703125" style="1" customWidth="1"/>
    <col min="12551" max="12554" width="18.28515625" style="1" customWidth="1"/>
    <col min="12555" max="12555" width="16.85546875" style="1" customWidth="1"/>
    <col min="12556" max="12559" width="9.85546875" style="1"/>
    <col min="12560" max="12560" width="21.42578125" style="1" customWidth="1"/>
    <col min="12561" max="12802" width="9.85546875" style="1"/>
    <col min="12803" max="12803" width="6" style="1" customWidth="1"/>
    <col min="12804" max="12804" width="76.85546875" style="1" customWidth="1"/>
    <col min="12805" max="12805" width="20.5703125" style="1" customWidth="1"/>
    <col min="12806" max="12806" width="11.5703125" style="1" customWidth="1"/>
    <col min="12807" max="12810" width="18.28515625" style="1" customWidth="1"/>
    <col min="12811" max="12811" width="16.85546875" style="1" customWidth="1"/>
    <col min="12812" max="12815" width="9.85546875" style="1"/>
    <col min="12816" max="12816" width="21.42578125" style="1" customWidth="1"/>
    <col min="12817" max="13058" width="9.85546875" style="1"/>
    <col min="13059" max="13059" width="6" style="1" customWidth="1"/>
    <col min="13060" max="13060" width="76.85546875" style="1" customWidth="1"/>
    <col min="13061" max="13061" width="20.5703125" style="1" customWidth="1"/>
    <col min="13062" max="13062" width="11.5703125" style="1" customWidth="1"/>
    <col min="13063" max="13066" width="18.28515625" style="1" customWidth="1"/>
    <col min="13067" max="13067" width="16.85546875" style="1" customWidth="1"/>
    <col min="13068" max="13071" width="9.85546875" style="1"/>
    <col min="13072" max="13072" width="21.42578125" style="1" customWidth="1"/>
    <col min="13073" max="13314" width="9.85546875" style="1"/>
    <col min="13315" max="13315" width="6" style="1" customWidth="1"/>
    <col min="13316" max="13316" width="76.85546875" style="1" customWidth="1"/>
    <col min="13317" max="13317" width="20.5703125" style="1" customWidth="1"/>
    <col min="13318" max="13318" width="11.5703125" style="1" customWidth="1"/>
    <col min="13319" max="13322" width="18.28515625" style="1" customWidth="1"/>
    <col min="13323" max="13323" width="16.85546875" style="1" customWidth="1"/>
    <col min="13324" max="13327" width="9.85546875" style="1"/>
    <col min="13328" max="13328" width="21.42578125" style="1" customWidth="1"/>
    <col min="13329" max="13570" width="9.85546875" style="1"/>
    <col min="13571" max="13571" width="6" style="1" customWidth="1"/>
    <col min="13572" max="13572" width="76.85546875" style="1" customWidth="1"/>
    <col min="13573" max="13573" width="20.5703125" style="1" customWidth="1"/>
    <col min="13574" max="13574" width="11.5703125" style="1" customWidth="1"/>
    <col min="13575" max="13578" width="18.28515625" style="1" customWidth="1"/>
    <col min="13579" max="13579" width="16.85546875" style="1" customWidth="1"/>
    <col min="13580" max="13583" width="9.85546875" style="1"/>
    <col min="13584" max="13584" width="21.42578125" style="1" customWidth="1"/>
    <col min="13585" max="13826" width="9.85546875" style="1"/>
    <col min="13827" max="13827" width="6" style="1" customWidth="1"/>
    <col min="13828" max="13828" width="76.85546875" style="1" customWidth="1"/>
    <col min="13829" max="13829" width="20.5703125" style="1" customWidth="1"/>
    <col min="13830" max="13830" width="11.5703125" style="1" customWidth="1"/>
    <col min="13831" max="13834" width="18.28515625" style="1" customWidth="1"/>
    <col min="13835" max="13835" width="16.85546875" style="1" customWidth="1"/>
    <col min="13836" max="13839" width="9.85546875" style="1"/>
    <col min="13840" max="13840" width="21.42578125" style="1" customWidth="1"/>
    <col min="13841" max="14082" width="9.85546875" style="1"/>
    <col min="14083" max="14083" width="6" style="1" customWidth="1"/>
    <col min="14084" max="14084" width="76.85546875" style="1" customWidth="1"/>
    <col min="14085" max="14085" width="20.5703125" style="1" customWidth="1"/>
    <col min="14086" max="14086" width="11.5703125" style="1" customWidth="1"/>
    <col min="14087" max="14090" width="18.28515625" style="1" customWidth="1"/>
    <col min="14091" max="14091" width="16.85546875" style="1" customWidth="1"/>
    <col min="14092" max="14095" width="9.85546875" style="1"/>
    <col min="14096" max="14096" width="21.42578125" style="1" customWidth="1"/>
    <col min="14097" max="14338" width="9.85546875" style="1"/>
    <col min="14339" max="14339" width="6" style="1" customWidth="1"/>
    <col min="14340" max="14340" width="76.85546875" style="1" customWidth="1"/>
    <col min="14341" max="14341" width="20.5703125" style="1" customWidth="1"/>
    <col min="14342" max="14342" width="11.5703125" style="1" customWidth="1"/>
    <col min="14343" max="14346" width="18.28515625" style="1" customWidth="1"/>
    <col min="14347" max="14347" width="16.85546875" style="1" customWidth="1"/>
    <col min="14348" max="14351" width="9.85546875" style="1"/>
    <col min="14352" max="14352" width="21.42578125" style="1" customWidth="1"/>
    <col min="14353" max="14594" width="9.85546875" style="1"/>
    <col min="14595" max="14595" width="6" style="1" customWidth="1"/>
    <col min="14596" max="14596" width="76.85546875" style="1" customWidth="1"/>
    <col min="14597" max="14597" width="20.5703125" style="1" customWidth="1"/>
    <col min="14598" max="14598" width="11.5703125" style="1" customWidth="1"/>
    <col min="14599" max="14602" width="18.28515625" style="1" customWidth="1"/>
    <col min="14603" max="14603" width="16.85546875" style="1" customWidth="1"/>
    <col min="14604" max="14607" width="9.85546875" style="1"/>
    <col min="14608" max="14608" width="21.42578125" style="1" customWidth="1"/>
    <col min="14609" max="14850" width="9.85546875" style="1"/>
    <col min="14851" max="14851" width="6" style="1" customWidth="1"/>
    <col min="14852" max="14852" width="76.85546875" style="1" customWidth="1"/>
    <col min="14853" max="14853" width="20.5703125" style="1" customWidth="1"/>
    <col min="14854" max="14854" width="11.5703125" style="1" customWidth="1"/>
    <col min="14855" max="14858" width="18.28515625" style="1" customWidth="1"/>
    <col min="14859" max="14859" width="16.85546875" style="1" customWidth="1"/>
    <col min="14860" max="14863" width="9.85546875" style="1"/>
    <col min="14864" max="14864" width="21.42578125" style="1" customWidth="1"/>
    <col min="14865" max="15106" width="9.85546875" style="1"/>
    <col min="15107" max="15107" width="6" style="1" customWidth="1"/>
    <col min="15108" max="15108" width="76.85546875" style="1" customWidth="1"/>
    <col min="15109" max="15109" width="20.5703125" style="1" customWidth="1"/>
    <col min="15110" max="15110" width="11.5703125" style="1" customWidth="1"/>
    <col min="15111" max="15114" width="18.28515625" style="1" customWidth="1"/>
    <col min="15115" max="15115" width="16.85546875" style="1" customWidth="1"/>
    <col min="15116" max="15119" width="9.85546875" style="1"/>
    <col min="15120" max="15120" width="21.42578125" style="1" customWidth="1"/>
    <col min="15121" max="15362" width="9.85546875" style="1"/>
    <col min="15363" max="15363" width="6" style="1" customWidth="1"/>
    <col min="15364" max="15364" width="76.85546875" style="1" customWidth="1"/>
    <col min="15365" max="15365" width="20.5703125" style="1" customWidth="1"/>
    <col min="15366" max="15366" width="11.5703125" style="1" customWidth="1"/>
    <col min="15367" max="15370" width="18.28515625" style="1" customWidth="1"/>
    <col min="15371" max="15371" width="16.85546875" style="1" customWidth="1"/>
    <col min="15372" max="15375" width="9.85546875" style="1"/>
    <col min="15376" max="15376" width="21.42578125" style="1" customWidth="1"/>
    <col min="15377" max="15618" width="9.85546875" style="1"/>
    <col min="15619" max="15619" width="6" style="1" customWidth="1"/>
    <col min="15620" max="15620" width="76.85546875" style="1" customWidth="1"/>
    <col min="15621" max="15621" width="20.5703125" style="1" customWidth="1"/>
    <col min="15622" max="15622" width="11.5703125" style="1" customWidth="1"/>
    <col min="15623" max="15626" width="18.28515625" style="1" customWidth="1"/>
    <col min="15627" max="15627" width="16.85546875" style="1" customWidth="1"/>
    <col min="15628" max="15631" width="9.85546875" style="1"/>
    <col min="15632" max="15632" width="21.42578125" style="1" customWidth="1"/>
    <col min="15633" max="15874" width="9.85546875" style="1"/>
    <col min="15875" max="15875" width="6" style="1" customWidth="1"/>
    <col min="15876" max="15876" width="76.85546875" style="1" customWidth="1"/>
    <col min="15877" max="15877" width="20.5703125" style="1" customWidth="1"/>
    <col min="15878" max="15878" width="11.5703125" style="1" customWidth="1"/>
    <col min="15879" max="15882" width="18.28515625" style="1" customWidth="1"/>
    <col min="15883" max="15883" width="16.85546875" style="1" customWidth="1"/>
    <col min="15884" max="15887" width="9.85546875" style="1"/>
    <col min="15888" max="15888" width="21.42578125" style="1" customWidth="1"/>
    <col min="15889" max="16130" width="9.85546875" style="1"/>
    <col min="16131" max="16131" width="6" style="1" customWidth="1"/>
    <col min="16132" max="16132" width="76.85546875" style="1" customWidth="1"/>
    <col min="16133" max="16133" width="20.5703125" style="1" customWidth="1"/>
    <col min="16134" max="16134" width="11.5703125" style="1" customWidth="1"/>
    <col min="16135" max="16138" width="18.28515625" style="1" customWidth="1"/>
    <col min="16139" max="16139" width="16.85546875" style="1" customWidth="1"/>
    <col min="16140" max="16143" width="9.85546875" style="1"/>
    <col min="16144" max="16144" width="21.42578125" style="1" customWidth="1"/>
    <col min="16145" max="16384" width="9.85546875" style="1"/>
  </cols>
  <sheetData>
    <row r="1" spans="1:253" ht="21.6" hidden="1" customHeight="1" x14ac:dyDescent="0.25">
      <c r="A1" s="788" t="s">
        <v>1068</v>
      </c>
      <c r="B1" s="788"/>
      <c r="C1" s="788"/>
      <c r="D1" s="788"/>
      <c r="E1" s="788"/>
      <c r="F1" s="788"/>
      <c r="G1" s="788"/>
      <c r="H1" s="788"/>
      <c r="I1" s="788"/>
      <c r="J1" s="788"/>
      <c r="K1" s="788"/>
    </row>
    <row r="2" spans="1:253" ht="25.35" hidden="1" customHeight="1" x14ac:dyDescent="0.25">
      <c r="A2" s="742" t="s">
        <v>1241</v>
      </c>
      <c r="B2" s="742"/>
      <c r="C2" s="742"/>
      <c r="D2" s="742"/>
      <c r="E2" s="742"/>
      <c r="F2" s="742"/>
      <c r="G2" s="742"/>
      <c r="H2" s="742"/>
      <c r="I2" s="742"/>
      <c r="J2" s="742"/>
      <c r="K2" s="742"/>
    </row>
    <row r="3" spans="1:253" ht="21.6" hidden="1" customHeight="1" x14ac:dyDescent="0.25">
      <c r="A3" s="775" t="str">
        <f>'30'!A3:G3</f>
        <v>(Kèm theo Nghị quyết số 25/NQ-HĐND ngày 23/12/2025 của HĐND xã Phiêng Pằn)</v>
      </c>
      <c r="B3" s="775"/>
      <c r="C3" s="775"/>
      <c r="D3" s="775"/>
      <c r="E3" s="775"/>
      <c r="F3" s="775"/>
      <c r="G3" s="775"/>
      <c r="H3" s="775"/>
      <c r="I3" s="775"/>
      <c r="J3" s="775"/>
      <c r="K3" s="775"/>
    </row>
    <row r="4" spans="1:253" ht="30.6" hidden="1" customHeight="1" x14ac:dyDescent="0.25">
      <c r="A4" s="776" t="s">
        <v>1242</v>
      </c>
      <c r="B4" s="776"/>
      <c r="C4" s="776"/>
      <c r="D4" s="776"/>
      <c r="E4" s="776"/>
      <c r="F4" s="776"/>
      <c r="G4" s="776"/>
      <c r="H4" s="776"/>
      <c r="I4" s="776"/>
      <c r="J4" s="776"/>
      <c r="K4" s="776"/>
    </row>
    <row r="5" spans="1:253" ht="19.5" customHeight="1" x14ac:dyDescent="0.25">
      <c r="A5" s="745" t="s">
        <v>1004</v>
      </c>
      <c r="B5" s="784" t="s">
        <v>1005</v>
      </c>
      <c r="C5" s="780" t="s">
        <v>1282</v>
      </c>
      <c r="D5" s="780" t="s">
        <v>1246</v>
      </c>
      <c r="E5" s="780" t="s">
        <v>1074</v>
      </c>
      <c r="F5" s="780" t="s">
        <v>939</v>
      </c>
      <c r="G5" s="777" t="s">
        <v>162</v>
      </c>
      <c r="H5" s="778"/>
      <c r="I5" s="778"/>
      <c r="J5" s="779"/>
      <c r="K5" s="780" t="s">
        <v>129</v>
      </c>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3"/>
      <c r="AL5" s="163"/>
      <c r="AM5" s="163"/>
      <c r="AN5" s="163"/>
      <c r="AO5" s="163"/>
      <c r="AP5" s="163"/>
      <c r="AQ5" s="163"/>
      <c r="AR5" s="163"/>
      <c r="AS5" s="163"/>
      <c r="AT5" s="163"/>
      <c r="AU5" s="163"/>
      <c r="AV5" s="163"/>
      <c r="AW5" s="163"/>
      <c r="AX5" s="163"/>
      <c r="AY5" s="163"/>
      <c r="AZ5" s="163"/>
      <c r="BA5" s="163"/>
      <c r="BB5" s="163"/>
      <c r="BC5" s="163"/>
      <c r="BD5" s="163"/>
      <c r="BE5" s="163"/>
      <c r="BF5" s="163"/>
      <c r="BG5" s="163"/>
      <c r="BH5" s="163"/>
      <c r="BI5" s="163"/>
      <c r="BJ5" s="163"/>
      <c r="BK5" s="163"/>
      <c r="BL5" s="163"/>
      <c r="BM5" s="163"/>
      <c r="BN5" s="163"/>
      <c r="BO5" s="163"/>
      <c r="BP5" s="163"/>
      <c r="BQ5" s="163"/>
      <c r="BR5" s="163"/>
      <c r="BS5" s="163"/>
      <c r="BT5" s="163"/>
      <c r="BU5" s="163"/>
      <c r="BV5" s="163"/>
      <c r="BW5" s="163"/>
      <c r="BX5" s="163"/>
      <c r="BY5" s="163"/>
      <c r="BZ5" s="163"/>
      <c r="CA5" s="163"/>
      <c r="CB5" s="163"/>
      <c r="CC5" s="163"/>
      <c r="CD5" s="163"/>
      <c r="CE5" s="163"/>
      <c r="CF5" s="163"/>
      <c r="CG5" s="163"/>
      <c r="CH5" s="163"/>
      <c r="CI5" s="163"/>
      <c r="CJ5" s="163"/>
      <c r="CK5" s="163"/>
      <c r="CL5" s="163"/>
      <c r="CM5" s="163"/>
      <c r="CN5" s="163"/>
      <c r="CO5" s="163"/>
      <c r="CP5" s="163"/>
      <c r="CQ5" s="163"/>
      <c r="CR5" s="163"/>
      <c r="CS5" s="163"/>
      <c r="CT5" s="163"/>
      <c r="CU5" s="163"/>
      <c r="CV5" s="163"/>
      <c r="CW5" s="163"/>
      <c r="CX5" s="163"/>
      <c r="CY5" s="163"/>
      <c r="CZ5" s="163"/>
      <c r="DA5" s="163"/>
      <c r="DB5" s="163"/>
      <c r="DC5" s="163"/>
      <c r="DD5" s="163"/>
      <c r="DE5" s="163"/>
      <c r="DF5" s="163"/>
      <c r="DG5" s="163"/>
      <c r="DH5" s="163"/>
      <c r="DI5" s="163"/>
      <c r="DJ5" s="163"/>
      <c r="DK5" s="163"/>
      <c r="DL5" s="163"/>
      <c r="DM5" s="163"/>
      <c r="DN5" s="163"/>
      <c r="DO5" s="163"/>
      <c r="DP5" s="163"/>
      <c r="DQ5" s="163"/>
      <c r="DR5" s="163"/>
      <c r="DS5" s="163"/>
      <c r="DT5" s="163"/>
      <c r="DU5" s="163"/>
      <c r="DV5" s="163"/>
      <c r="DW5" s="163"/>
      <c r="DX5" s="163"/>
      <c r="DY5" s="163"/>
      <c r="DZ5" s="163"/>
      <c r="EA5" s="163"/>
      <c r="EB5" s="163"/>
      <c r="EC5" s="163"/>
      <c r="ED5" s="163"/>
      <c r="EE5" s="163"/>
      <c r="EF5" s="163"/>
      <c r="EG5" s="163"/>
      <c r="EH5" s="163"/>
      <c r="EI5" s="163"/>
      <c r="EJ5" s="163"/>
      <c r="EK5" s="163"/>
      <c r="EL5" s="163"/>
      <c r="EM5" s="163"/>
      <c r="EN5" s="163"/>
      <c r="EO5" s="163"/>
      <c r="EP5" s="163"/>
      <c r="EQ5" s="163"/>
      <c r="ER5" s="163"/>
      <c r="ES5" s="163"/>
      <c r="ET5" s="163"/>
      <c r="EU5" s="163"/>
      <c r="EV5" s="163"/>
      <c r="EW5" s="163"/>
      <c r="EX5" s="163"/>
      <c r="EY5" s="163"/>
      <c r="EZ5" s="163"/>
      <c r="FA5" s="163"/>
      <c r="FB5" s="163"/>
      <c r="FC5" s="163"/>
      <c r="FD5" s="163"/>
      <c r="FE5" s="163"/>
      <c r="FF5" s="163"/>
      <c r="FG5" s="163"/>
      <c r="FH5" s="163"/>
      <c r="FI5" s="163"/>
      <c r="FJ5" s="163"/>
      <c r="FK5" s="163"/>
      <c r="FL5" s="163"/>
      <c r="FM5" s="163"/>
      <c r="FN5" s="163"/>
      <c r="FO5" s="163"/>
      <c r="FP5" s="163"/>
      <c r="FQ5" s="163"/>
      <c r="FR5" s="163"/>
      <c r="FS5" s="163"/>
      <c r="FT5" s="163"/>
      <c r="FU5" s="163"/>
      <c r="FV5" s="163"/>
      <c r="FW5" s="163"/>
      <c r="FX5" s="163"/>
      <c r="FY5" s="163"/>
      <c r="FZ5" s="163"/>
      <c r="GA5" s="163"/>
      <c r="GB5" s="163"/>
      <c r="GC5" s="163"/>
      <c r="GD5" s="163"/>
      <c r="GE5" s="163"/>
      <c r="GF5" s="163"/>
      <c r="GG5" s="163"/>
      <c r="GH5" s="163"/>
      <c r="GI5" s="163"/>
      <c r="GJ5" s="163"/>
      <c r="GK5" s="163"/>
      <c r="GL5" s="163"/>
      <c r="GM5" s="163"/>
      <c r="GN5" s="163"/>
      <c r="GO5" s="163"/>
      <c r="GP5" s="163"/>
      <c r="GQ5" s="163"/>
      <c r="GR5" s="163"/>
      <c r="GS5" s="163"/>
      <c r="GT5" s="163"/>
      <c r="GU5" s="163"/>
      <c r="GV5" s="163"/>
      <c r="GW5" s="163"/>
      <c r="GX5" s="163"/>
      <c r="GY5" s="163"/>
      <c r="GZ5" s="163"/>
      <c r="HA5" s="163"/>
      <c r="HB5" s="163"/>
      <c r="HC5" s="163"/>
      <c r="HD5" s="163"/>
      <c r="HE5" s="163"/>
      <c r="HF5" s="163"/>
      <c r="HG5" s="163"/>
      <c r="HH5" s="163"/>
      <c r="HI5" s="163"/>
      <c r="HJ5" s="163"/>
      <c r="HK5" s="163"/>
      <c r="HL5" s="163"/>
      <c r="HM5" s="163"/>
      <c r="HN5" s="163"/>
      <c r="HO5" s="163"/>
      <c r="HP5" s="163"/>
      <c r="HQ5" s="163"/>
      <c r="HR5" s="163"/>
      <c r="HS5" s="163"/>
      <c r="HT5" s="163"/>
      <c r="HU5" s="163"/>
      <c r="HV5" s="163"/>
      <c r="HW5" s="163"/>
      <c r="HX5" s="163"/>
      <c r="HY5" s="163"/>
      <c r="HZ5" s="163"/>
      <c r="IA5" s="163"/>
      <c r="IB5" s="163"/>
      <c r="IC5" s="163"/>
      <c r="ID5" s="163"/>
      <c r="IE5" s="163"/>
      <c r="IF5" s="163"/>
      <c r="IG5" s="163"/>
      <c r="IH5" s="163"/>
      <c r="II5" s="163"/>
      <c r="IJ5" s="163"/>
      <c r="IK5" s="163"/>
      <c r="IL5" s="163"/>
      <c r="IM5" s="163"/>
      <c r="IN5" s="163"/>
      <c r="IO5" s="163"/>
      <c r="IP5" s="163"/>
      <c r="IQ5" s="163"/>
      <c r="IR5" s="163"/>
      <c r="IS5" s="163"/>
    </row>
    <row r="6" spans="1:253" ht="28.5" customHeight="1" x14ac:dyDescent="0.25">
      <c r="A6" s="783"/>
      <c r="B6" s="785"/>
      <c r="C6" s="781"/>
      <c r="D6" s="781"/>
      <c r="E6" s="781"/>
      <c r="F6" s="781"/>
      <c r="G6" s="782" t="s">
        <v>1006</v>
      </c>
      <c r="H6" s="782" t="s">
        <v>1007</v>
      </c>
      <c r="I6" s="781" t="s">
        <v>1075</v>
      </c>
      <c r="J6" s="781" t="s">
        <v>1076</v>
      </c>
      <c r="K6" s="781"/>
      <c r="L6" s="163"/>
      <c r="M6" s="163"/>
      <c r="N6" s="163"/>
      <c r="O6" s="163"/>
      <c r="P6" s="163"/>
      <c r="Q6" s="163"/>
      <c r="R6" s="163"/>
      <c r="S6" s="163"/>
      <c r="T6" s="163"/>
      <c r="U6" s="163"/>
      <c r="V6" s="163"/>
      <c r="W6" s="163"/>
      <c r="X6" s="163"/>
      <c r="Y6" s="163"/>
      <c r="Z6" s="163"/>
      <c r="AA6" s="163"/>
      <c r="AB6" s="163"/>
      <c r="AC6" s="163"/>
      <c r="AD6" s="163"/>
      <c r="AE6" s="163"/>
      <c r="AF6" s="163"/>
      <c r="AG6" s="163"/>
      <c r="AH6" s="163"/>
      <c r="AI6" s="163"/>
      <c r="AJ6" s="163"/>
      <c r="AK6" s="163"/>
      <c r="AL6" s="163"/>
      <c r="AM6" s="163"/>
      <c r="AN6" s="163"/>
      <c r="AO6" s="163"/>
      <c r="AP6" s="163"/>
      <c r="AQ6" s="163"/>
      <c r="AR6" s="163"/>
      <c r="AS6" s="163"/>
      <c r="AT6" s="163"/>
      <c r="AU6" s="163"/>
      <c r="AV6" s="163"/>
      <c r="AW6" s="163"/>
      <c r="AX6" s="163"/>
      <c r="AY6" s="163"/>
      <c r="AZ6" s="163"/>
      <c r="BA6" s="163"/>
      <c r="BB6" s="163"/>
      <c r="BC6" s="163"/>
      <c r="BD6" s="163"/>
      <c r="BE6" s="163"/>
      <c r="BF6" s="163"/>
      <c r="BG6" s="163"/>
      <c r="BH6" s="163"/>
      <c r="BI6" s="163"/>
      <c r="BJ6" s="163"/>
      <c r="BK6" s="163"/>
      <c r="BL6" s="163"/>
      <c r="BM6" s="163"/>
      <c r="BN6" s="163"/>
      <c r="BO6" s="163"/>
      <c r="BP6" s="163"/>
      <c r="BQ6" s="163"/>
      <c r="BR6" s="163"/>
      <c r="BS6" s="163"/>
      <c r="BT6" s="163"/>
      <c r="BU6" s="163"/>
      <c r="BV6" s="163"/>
      <c r="BW6" s="163"/>
      <c r="BX6" s="163"/>
      <c r="BY6" s="163"/>
      <c r="BZ6" s="163"/>
      <c r="CA6" s="163"/>
      <c r="CB6" s="163"/>
      <c r="CC6" s="163"/>
      <c r="CD6" s="163"/>
      <c r="CE6" s="163"/>
      <c r="CF6" s="163"/>
      <c r="CG6" s="163"/>
      <c r="CH6" s="163"/>
      <c r="CI6" s="163"/>
      <c r="CJ6" s="163"/>
      <c r="CK6" s="163"/>
      <c r="CL6" s="163"/>
      <c r="CM6" s="163"/>
      <c r="CN6" s="163"/>
      <c r="CO6" s="163"/>
      <c r="CP6" s="163"/>
      <c r="CQ6" s="163"/>
      <c r="CR6" s="163"/>
      <c r="CS6" s="163"/>
      <c r="CT6" s="163"/>
      <c r="CU6" s="163"/>
      <c r="CV6" s="163"/>
      <c r="CW6" s="163"/>
      <c r="CX6" s="163"/>
      <c r="CY6" s="163"/>
      <c r="CZ6" s="163"/>
      <c r="DA6" s="163"/>
      <c r="DB6" s="163"/>
      <c r="DC6" s="163"/>
      <c r="DD6" s="163"/>
      <c r="DE6" s="163"/>
      <c r="DF6" s="163"/>
      <c r="DG6" s="163"/>
      <c r="DH6" s="163"/>
      <c r="DI6" s="163"/>
      <c r="DJ6" s="163"/>
      <c r="DK6" s="163"/>
      <c r="DL6" s="163"/>
      <c r="DM6" s="163"/>
      <c r="DN6" s="163"/>
      <c r="DO6" s="163"/>
      <c r="DP6" s="163"/>
      <c r="DQ6" s="163"/>
      <c r="DR6" s="163"/>
      <c r="DS6" s="163"/>
      <c r="DT6" s="163"/>
      <c r="DU6" s="163"/>
      <c r="DV6" s="163"/>
      <c r="DW6" s="163"/>
      <c r="DX6" s="163"/>
      <c r="DY6" s="163"/>
      <c r="DZ6" s="163"/>
      <c r="EA6" s="163"/>
      <c r="EB6" s="163"/>
      <c r="EC6" s="163"/>
      <c r="ED6" s="163"/>
      <c r="EE6" s="163"/>
      <c r="EF6" s="163"/>
      <c r="EG6" s="163"/>
      <c r="EH6" s="163"/>
      <c r="EI6" s="163"/>
      <c r="EJ6" s="163"/>
      <c r="EK6" s="163"/>
      <c r="EL6" s="163"/>
      <c r="EM6" s="163"/>
      <c r="EN6" s="163"/>
      <c r="EO6" s="163"/>
      <c r="EP6" s="163"/>
      <c r="EQ6" s="163"/>
      <c r="ER6" s="163"/>
      <c r="ES6" s="163"/>
      <c r="ET6" s="163"/>
      <c r="EU6" s="163"/>
      <c r="EV6" s="163"/>
      <c r="EW6" s="163"/>
      <c r="EX6" s="163"/>
      <c r="EY6" s="163"/>
      <c r="EZ6" s="163"/>
      <c r="FA6" s="163"/>
      <c r="FB6" s="163"/>
      <c r="FC6" s="163"/>
      <c r="FD6" s="163"/>
      <c r="FE6" s="163"/>
      <c r="FF6" s="163"/>
      <c r="FG6" s="163"/>
      <c r="FH6" s="163"/>
      <c r="FI6" s="163"/>
      <c r="FJ6" s="163"/>
      <c r="FK6" s="163"/>
      <c r="FL6" s="163"/>
      <c r="FM6" s="163"/>
      <c r="FN6" s="163"/>
      <c r="FO6" s="163"/>
      <c r="FP6" s="163"/>
      <c r="FQ6" s="163"/>
      <c r="FR6" s="163"/>
      <c r="FS6" s="163"/>
      <c r="FT6" s="163"/>
      <c r="FU6" s="163"/>
      <c r="FV6" s="163"/>
      <c r="FW6" s="163"/>
      <c r="FX6" s="163"/>
      <c r="FY6" s="163"/>
      <c r="FZ6" s="163"/>
      <c r="GA6" s="163"/>
      <c r="GB6" s="163"/>
      <c r="GC6" s="163"/>
      <c r="GD6" s="163"/>
      <c r="GE6" s="163"/>
      <c r="GF6" s="163"/>
      <c r="GG6" s="163"/>
      <c r="GH6" s="163"/>
      <c r="GI6" s="163"/>
      <c r="GJ6" s="163"/>
      <c r="GK6" s="163"/>
      <c r="GL6" s="163"/>
      <c r="GM6" s="163"/>
      <c r="GN6" s="163"/>
      <c r="GO6" s="163"/>
      <c r="GP6" s="163"/>
      <c r="GQ6" s="163"/>
      <c r="GR6" s="163"/>
      <c r="GS6" s="163"/>
      <c r="GT6" s="163"/>
      <c r="GU6" s="163"/>
      <c r="GV6" s="163"/>
      <c r="GW6" s="163"/>
      <c r="GX6" s="163"/>
      <c r="GY6" s="163"/>
      <c r="GZ6" s="163"/>
      <c r="HA6" s="163"/>
      <c r="HB6" s="163"/>
      <c r="HC6" s="163"/>
      <c r="HD6" s="163"/>
      <c r="HE6" s="163"/>
      <c r="HF6" s="163"/>
      <c r="HG6" s="163"/>
      <c r="HH6" s="163"/>
      <c r="HI6" s="163"/>
      <c r="HJ6" s="163"/>
      <c r="HK6" s="163"/>
      <c r="HL6" s="163"/>
      <c r="HM6" s="163"/>
      <c r="HN6" s="163"/>
      <c r="HO6" s="163"/>
      <c r="HP6" s="163"/>
      <c r="HQ6" s="163"/>
      <c r="HR6" s="163"/>
      <c r="HS6" s="163"/>
      <c r="HT6" s="163"/>
      <c r="HU6" s="163"/>
      <c r="HV6" s="163"/>
      <c r="HW6" s="163"/>
      <c r="HX6" s="163"/>
      <c r="HY6" s="163"/>
      <c r="HZ6" s="163"/>
      <c r="IA6" s="163"/>
      <c r="IB6" s="163"/>
      <c r="IC6" s="163"/>
      <c r="ID6" s="163"/>
      <c r="IE6" s="163"/>
      <c r="IF6" s="163"/>
      <c r="IG6" s="163"/>
      <c r="IH6" s="163"/>
      <c r="II6" s="163"/>
      <c r="IJ6" s="163"/>
      <c r="IK6" s="163"/>
      <c r="IL6" s="163"/>
      <c r="IM6" s="163"/>
      <c r="IN6" s="163"/>
      <c r="IO6" s="163"/>
      <c r="IP6" s="163"/>
      <c r="IQ6" s="163"/>
      <c r="IR6" s="163"/>
      <c r="IS6" s="163"/>
    </row>
    <row r="7" spans="1:253" ht="24.75" customHeight="1" x14ac:dyDescent="0.25">
      <c r="A7" s="746"/>
      <c r="B7" s="786"/>
      <c r="C7" s="782"/>
      <c r="D7" s="782"/>
      <c r="E7" s="782"/>
      <c r="F7" s="782"/>
      <c r="G7" s="787"/>
      <c r="H7" s="787"/>
      <c r="I7" s="782"/>
      <c r="J7" s="782"/>
      <c r="K7" s="782"/>
      <c r="L7" s="163"/>
      <c r="M7" s="163"/>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63"/>
      <c r="AZ7" s="163"/>
      <c r="BA7" s="163"/>
      <c r="BB7" s="163"/>
      <c r="BC7" s="163"/>
      <c r="BD7" s="163"/>
      <c r="BE7" s="163"/>
      <c r="BF7" s="163"/>
      <c r="BG7" s="163"/>
      <c r="BH7" s="163"/>
      <c r="BI7" s="163"/>
      <c r="BJ7" s="163"/>
      <c r="BK7" s="163"/>
      <c r="BL7" s="163"/>
      <c r="BM7" s="163"/>
      <c r="BN7" s="163"/>
      <c r="BO7" s="163"/>
      <c r="BP7" s="163"/>
      <c r="BQ7" s="163"/>
      <c r="BR7" s="163"/>
      <c r="BS7" s="163"/>
      <c r="BT7" s="163"/>
      <c r="BU7" s="163"/>
      <c r="BV7" s="163"/>
      <c r="BW7" s="163"/>
      <c r="BX7" s="163"/>
      <c r="BY7" s="163"/>
      <c r="BZ7" s="163"/>
      <c r="CA7" s="163"/>
      <c r="CB7" s="163"/>
      <c r="CC7" s="163"/>
      <c r="CD7" s="163"/>
      <c r="CE7" s="163"/>
      <c r="CF7" s="163"/>
      <c r="CG7" s="163"/>
      <c r="CH7" s="163"/>
      <c r="CI7" s="163"/>
      <c r="CJ7" s="163"/>
      <c r="CK7" s="163"/>
      <c r="CL7" s="163"/>
      <c r="CM7" s="163"/>
      <c r="CN7" s="163"/>
      <c r="CO7" s="163"/>
      <c r="CP7" s="163"/>
      <c r="CQ7" s="163"/>
      <c r="CR7" s="163"/>
      <c r="CS7" s="163"/>
      <c r="CT7" s="163"/>
      <c r="CU7" s="163"/>
      <c r="CV7" s="163"/>
      <c r="CW7" s="163"/>
      <c r="CX7" s="163"/>
      <c r="CY7" s="163"/>
      <c r="CZ7" s="163"/>
      <c r="DA7" s="163"/>
      <c r="DB7" s="163"/>
      <c r="DC7" s="163"/>
      <c r="DD7" s="163"/>
      <c r="DE7" s="163"/>
      <c r="DF7" s="163"/>
      <c r="DG7" s="163"/>
      <c r="DH7" s="163"/>
      <c r="DI7" s="163"/>
      <c r="DJ7" s="163"/>
      <c r="DK7" s="163"/>
      <c r="DL7" s="163"/>
      <c r="DM7" s="163"/>
      <c r="DN7" s="163"/>
      <c r="DO7" s="163"/>
      <c r="DP7" s="163"/>
      <c r="DQ7" s="163"/>
      <c r="DR7" s="163"/>
      <c r="DS7" s="163"/>
      <c r="DT7" s="163"/>
      <c r="DU7" s="163"/>
      <c r="DV7" s="163"/>
      <c r="DW7" s="163"/>
      <c r="DX7" s="163"/>
      <c r="DY7" s="163"/>
      <c r="DZ7" s="163"/>
      <c r="EA7" s="163"/>
      <c r="EB7" s="163"/>
      <c r="EC7" s="163"/>
      <c r="ED7" s="163"/>
      <c r="EE7" s="163"/>
      <c r="EF7" s="163"/>
      <c r="EG7" s="163"/>
      <c r="EH7" s="163"/>
      <c r="EI7" s="163"/>
      <c r="EJ7" s="163"/>
      <c r="EK7" s="163"/>
      <c r="EL7" s="163"/>
      <c r="EM7" s="163"/>
      <c r="EN7" s="163"/>
      <c r="EO7" s="163"/>
      <c r="EP7" s="163"/>
      <c r="EQ7" s="163"/>
      <c r="ER7" s="163"/>
      <c r="ES7" s="163"/>
      <c r="ET7" s="163"/>
      <c r="EU7" s="163"/>
      <c r="EV7" s="163"/>
      <c r="EW7" s="163"/>
      <c r="EX7" s="163"/>
      <c r="EY7" s="163"/>
      <c r="EZ7" s="163"/>
      <c r="FA7" s="163"/>
      <c r="FB7" s="163"/>
      <c r="FC7" s="163"/>
      <c r="FD7" s="163"/>
      <c r="FE7" s="163"/>
      <c r="FF7" s="163"/>
      <c r="FG7" s="163"/>
      <c r="FH7" s="163"/>
      <c r="FI7" s="163"/>
      <c r="FJ7" s="163"/>
      <c r="FK7" s="163"/>
      <c r="FL7" s="163"/>
      <c r="FM7" s="163"/>
      <c r="FN7" s="163"/>
      <c r="FO7" s="163"/>
      <c r="FP7" s="163"/>
      <c r="FQ7" s="163"/>
      <c r="FR7" s="163"/>
      <c r="FS7" s="163"/>
      <c r="FT7" s="163"/>
      <c r="FU7" s="163"/>
      <c r="FV7" s="163"/>
      <c r="FW7" s="163"/>
      <c r="FX7" s="163"/>
      <c r="FY7" s="163"/>
      <c r="FZ7" s="163"/>
      <c r="GA7" s="163"/>
      <c r="GB7" s="163"/>
      <c r="GC7" s="163"/>
      <c r="GD7" s="163"/>
      <c r="GE7" s="163"/>
      <c r="GF7" s="163"/>
      <c r="GG7" s="163"/>
      <c r="GH7" s="163"/>
      <c r="GI7" s="163"/>
      <c r="GJ7" s="163"/>
      <c r="GK7" s="163"/>
      <c r="GL7" s="163"/>
      <c r="GM7" s="163"/>
      <c r="GN7" s="163"/>
      <c r="GO7" s="163"/>
      <c r="GP7" s="163"/>
      <c r="GQ7" s="163"/>
      <c r="GR7" s="163"/>
      <c r="GS7" s="163"/>
      <c r="GT7" s="163"/>
      <c r="GU7" s="163"/>
      <c r="GV7" s="163"/>
      <c r="GW7" s="163"/>
      <c r="GX7" s="163"/>
      <c r="GY7" s="163"/>
      <c r="GZ7" s="163"/>
      <c r="HA7" s="163"/>
      <c r="HB7" s="163"/>
      <c r="HC7" s="163"/>
      <c r="HD7" s="163"/>
      <c r="HE7" s="163"/>
      <c r="HF7" s="163"/>
      <c r="HG7" s="163"/>
      <c r="HH7" s="163"/>
      <c r="HI7" s="163"/>
      <c r="HJ7" s="163"/>
      <c r="HK7" s="163"/>
      <c r="HL7" s="163"/>
      <c r="HM7" s="163"/>
      <c r="HN7" s="163"/>
      <c r="HO7" s="163"/>
      <c r="HP7" s="163"/>
      <c r="HQ7" s="163"/>
      <c r="HR7" s="163"/>
      <c r="HS7" s="163"/>
      <c r="HT7" s="163"/>
      <c r="HU7" s="163"/>
      <c r="HV7" s="163"/>
      <c r="HW7" s="163"/>
      <c r="HX7" s="163"/>
      <c r="HY7" s="163"/>
      <c r="HZ7" s="163"/>
      <c r="IA7" s="163"/>
      <c r="IB7" s="163"/>
      <c r="IC7" s="163"/>
      <c r="ID7" s="163"/>
      <c r="IE7" s="163"/>
      <c r="IF7" s="163"/>
      <c r="IG7" s="163"/>
      <c r="IH7" s="163"/>
      <c r="II7" s="163"/>
      <c r="IJ7" s="163"/>
      <c r="IK7" s="163"/>
      <c r="IL7" s="163"/>
      <c r="IM7" s="163"/>
      <c r="IN7" s="163"/>
      <c r="IO7" s="163"/>
      <c r="IP7" s="163"/>
      <c r="IQ7" s="163"/>
      <c r="IR7" s="163"/>
      <c r="IS7" s="163"/>
    </row>
    <row r="8" spans="1:253" ht="20.45" customHeight="1" x14ac:dyDescent="0.25">
      <c r="A8" s="181"/>
      <c r="B8" s="215" t="s">
        <v>1008</v>
      </c>
      <c r="C8" s="415">
        <f>C9+C23+C152+C161+C164+C177+C217+C227+C228+C229</f>
        <v>7459.1100000000151</v>
      </c>
      <c r="D8" s="415">
        <f>D9+D23+D152+D161+D164+D177+D217+D227+D228+D229</f>
        <v>196082</v>
      </c>
      <c r="E8" s="415">
        <f>E9+E23+E152+E161+E164+E177+E217+E227+E228+E229</f>
        <v>188622.88999999996</v>
      </c>
      <c r="F8" s="415"/>
      <c r="G8" s="415">
        <f>G9+G23+G152+G161+G164+G177+G217+G227+G228+G229</f>
        <v>24026.996999999999</v>
      </c>
      <c r="H8" s="415">
        <f>H9+H23+H152+H161+H164+H177+H217+H227+H228+H229</f>
        <v>25941.203000000001</v>
      </c>
      <c r="I8" s="415">
        <f>I9+I23+I152+I161+I164+I177+I217+I227+I228+I229</f>
        <v>105282</v>
      </c>
      <c r="J8" s="415">
        <f>J9+J23+J152+J161+J164+J177+J217+J227+J228+J229</f>
        <v>32259.312000000002</v>
      </c>
      <c r="K8" s="415"/>
      <c r="L8" s="410">
        <f>E8-'Biểu cân đối_tinh giao'!C7/1000000</f>
        <v>-7459.1100000000442</v>
      </c>
      <c r="M8" s="419">
        <f>+C8+L8</f>
        <v>-2.9103830456733704E-11</v>
      </c>
      <c r="N8" s="198"/>
      <c r="O8" s="198"/>
      <c r="P8" s="205">
        <f>E8-G8-H8-E227-E228-E229-2980000</f>
        <v>-2841345.31</v>
      </c>
      <c r="Q8" s="198"/>
      <c r="R8" s="198"/>
      <c r="S8" s="198"/>
      <c r="T8" s="198"/>
      <c r="U8" s="198"/>
      <c r="V8" s="198"/>
      <c r="W8" s="198"/>
      <c r="X8" s="198"/>
      <c r="Y8" s="198"/>
      <c r="Z8" s="198"/>
      <c r="AA8" s="198"/>
      <c r="AB8" s="198"/>
      <c r="AC8" s="198"/>
      <c r="AD8" s="198"/>
      <c r="AE8" s="198"/>
      <c r="AF8" s="198"/>
      <c r="AG8" s="198"/>
      <c r="AH8" s="198"/>
      <c r="AI8" s="198"/>
      <c r="AJ8" s="198"/>
      <c r="AK8" s="198"/>
      <c r="AL8" s="198"/>
      <c r="AM8" s="198"/>
      <c r="AN8" s="198"/>
      <c r="AO8" s="198"/>
      <c r="AP8" s="198"/>
      <c r="AQ8" s="198"/>
      <c r="AR8" s="198"/>
      <c r="AS8" s="198"/>
      <c r="AT8" s="198"/>
      <c r="AU8" s="198"/>
      <c r="AV8" s="198"/>
      <c r="AW8" s="198"/>
      <c r="AX8" s="198"/>
      <c r="AY8" s="198"/>
      <c r="AZ8" s="198"/>
      <c r="BA8" s="198"/>
      <c r="BB8" s="198"/>
      <c r="BC8" s="198"/>
      <c r="BD8" s="198"/>
      <c r="BE8" s="198"/>
      <c r="BF8" s="198"/>
      <c r="BG8" s="198"/>
      <c r="BH8" s="198"/>
      <c r="BI8" s="198"/>
      <c r="BJ8" s="198"/>
      <c r="BK8" s="198"/>
      <c r="BL8" s="198"/>
      <c r="BM8" s="198"/>
      <c r="BN8" s="198"/>
      <c r="BO8" s="198"/>
      <c r="BP8" s="198"/>
      <c r="BQ8" s="198"/>
      <c r="BR8" s="198"/>
      <c r="BS8" s="198"/>
      <c r="BT8" s="198"/>
      <c r="BU8" s="198"/>
      <c r="BV8" s="198"/>
      <c r="BW8" s="198"/>
      <c r="BX8" s="198"/>
      <c r="BY8" s="198"/>
      <c r="BZ8" s="198"/>
      <c r="CA8" s="198"/>
      <c r="CB8" s="198"/>
      <c r="CC8" s="198"/>
      <c r="CD8" s="198"/>
      <c r="CE8" s="198"/>
      <c r="CF8" s="198"/>
      <c r="CG8" s="198"/>
      <c r="CH8" s="198"/>
      <c r="CI8" s="198"/>
      <c r="CJ8" s="198"/>
      <c r="CK8" s="198"/>
      <c r="CL8" s="198"/>
      <c r="CM8" s="198"/>
      <c r="CN8" s="198"/>
      <c r="CO8" s="198"/>
      <c r="CP8" s="198"/>
      <c r="CQ8" s="198"/>
      <c r="CR8" s="198"/>
      <c r="CS8" s="198"/>
      <c r="CT8" s="198"/>
      <c r="CU8" s="198"/>
      <c r="CV8" s="198"/>
      <c r="CW8" s="198"/>
      <c r="CX8" s="198"/>
      <c r="CY8" s="198"/>
      <c r="CZ8" s="198"/>
      <c r="DA8" s="198"/>
      <c r="DB8" s="198"/>
      <c r="DC8" s="198"/>
      <c r="DD8" s="198"/>
      <c r="DE8" s="198"/>
      <c r="DF8" s="198"/>
      <c r="DG8" s="198"/>
      <c r="DH8" s="198"/>
      <c r="DI8" s="198"/>
      <c r="DJ8" s="198"/>
      <c r="DK8" s="198"/>
      <c r="DL8" s="198"/>
      <c r="DM8" s="198"/>
      <c r="DN8" s="198"/>
      <c r="DO8" s="198"/>
      <c r="DP8" s="198"/>
      <c r="DQ8" s="198"/>
      <c r="DR8" s="198"/>
      <c r="DS8" s="198"/>
      <c r="DT8" s="198"/>
      <c r="DU8" s="198"/>
      <c r="DV8" s="198"/>
      <c r="DW8" s="198"/>
      <c r="DX8" s="198"/>
      <c r="DY8" s="198"/>
      <c r="DZ8" s="198"/>
      <c r="EA8" s="198"/>
      <c r="EB8" s="198"/>
      <c r="EC8" s="198"/>
      <c r="ED8" s="198"/>
      <c r="EE8" s="198"/>
      <c r="EF8" s="198"/>
      <c r="EG8" s="198"/>
      <c r="EH8" s="198"/>
      <c r="EI8" s="198"/>
      <c r="EJ8" s="198"/>
      <c r="EK8" s="198"/>
      <c r="EL8" s="198"/>
      <c r="EM8" s="198"/>
      <c r="EN8" s="198"/>
      <c r="EO8" s="198"/>
      <c r="EP8" s="198"/>
      <c r="EQ8" s="198"/>
      <c r="ER8" s="198"/>
      <c r="ES8" s="198"/>
      <c r="ET8" s="198"/>
      <c r="EU8" s="198"/>
      <c r="EV8" s="198"/>
      <c r="EW8" s="198"/>
      <c r="EX8" s="198"/>
      <c r="EY8" s="198"/>
      <c r="EZ8" s="198"/>
      <c r="FA8" s="198"/>
      <c r="FB8" s="198"/>
      <c r="FC8" s="198"/>
      <c r="FD8" s="198"/>
      <c r="FE8" s="198"/>
      <c r="FF8" s="198"/>
      <c r="FG8" s="198"/>
      <c r="FH8" s="198"/>
      <c r="FI8" s="198"/>
      <c r="FJ8" s="198"/>
      <c r="FK8" s="198"/>
      <c r="FL8" s="198"/>
      <c r="FM8" s="198"/>
      <c r="FN8" s="198"/>
      <c r="FO8" s="198"/>
      <c r="FP8" s="198"/>
      <c r="FQ8" s="198"/>
      <c r="FR8" s="198"/>
      <c r="FS8" s="198"/>
      <c r="FT8" s="198"/>
      <c r="FU8" s="198"/>
      <c r="FV8" s="198"/>
      <c r="FW8" s="198"/>
      <c r="FX8" s="198"/>
      <c r="FY8" s="198"/>
      <c r="FZ8" s="198"/>
      <c r="GA8" s="198"/>
      <c r="GB8" s="198"/>
      <c r="GC8" s="198"/>
      <c r="GD8" s="198"/>
      <c r="GE8" s="198"/>
      <c r="GF8" s="198"/>
      <c r="GG8" s="198"/>
      <c r="GH8" s="198"/>
      <c r="GI8" s="198"/>
      <c r="GJ8" s="198"/>
      <c r="GK8" s="198"/>
      <c r="GL8" s="198"/>
      <c r="GM8" s="198"/>
      <c r="GN8" s="198"/>
      <c r="GO8" s="198"/>
      <c r="GP8" s="198"/>
      <c r="GQ8" s="198"/>
      <c r="GR8" s="198"/>
      <c r="GS8" s="198"/>
      <c r="GT8" s="198"/>
      <c r="GU8" s="198"/>
      <c r="GV8" s="198"/>
      <c r="GW8" s="198"/>
      <c r="GX8" s="198"/>
      <c r="GY8" s="198"/>
      <c r="GZ8" s="198"/>
      <c r="HA8" s="198"/>
      <c r="HB8" s="198"/>
      <c r="HC8" s="198"/>
      <c r="HD8" s="198"/>
      <c r="HE8" s="198"/>
      <c r="HF8" s="198"/>
      <c r="HG8" s="198"/>
      <c r="HH8" s="198"/>
      <c r="HI8" s="198"/>
      <c r="HJ8" s="198"/>
      <c r="HK8" s="198"/>
      <c r="HL8" s="198"/>
      <c r="HM8" s="198"/>
      <c r="HN8" s="198"/>
      <c r="HO8" s="198"/>
      <c r="HP8" s="198"/>
      <c r="HQ8" s="198"/>
      <c r="HR8" s="198"/>
      <c r="HS8" s="198"/>
      <c r="HT8" s="198"/>
      <c r="HU8" s="198"/>
      <c r="HV8" s="198"/>
      <c r="HW8" s="198"/>
      <c r="HX8" s="198"/>
      <c r="HY8" s="198"/>
      <c r="HZ8" s="198"/>
      <c r="IA8" s="198"/>
      <c r="IB8" s="198"/>
      <c r="IC8" s="198"/>
      <c r="ID8" s="198"/>
      <c r="IE8" s="198"/>
      <c r="IF8" s="198"/>
      <c r="IG8" s="198"/>
      <c r="IH8" s="198"/>
      <c r="II8" s="198"/>
      <c r="IJ8" s="198"/>
      <c r="IK8" s="198"/>
      <c r="IL8" s="198"/>
      <c r="IM8" s="198"/>
      <c r="IN8" s="198"/>
      <c r="IO8" s="198"/>
      <c r="IP8" s="198"/>
      <c r="IQ8" s="198"/>
      <c r="IR8" s="198"/>
      <c r="IS8" s="198"/>
    </row>
    <row r="9" spans="1:253" ht="22.9" customHeight="1" x14ac:dyDescent="0.25">
      <c r="A9" s="181" t="s">
        <v>83</v>
      </c>
      <c r="B9" s="203" t="s">
        <v>889</v>
      </c>
      <c r="C9" s="647">
        <f>D9-E9</f>
        <v>200</v>
      </c>
      <c r="D9" s="415">
        <f>('Biểu cân đối_tinh giao'!C148+'Biểu cân đối_tinh giao'!C141)/1000000</f>
        <v>6245</v>
      </c>
      <c r="E9" s="415">
        <f>E10+E13</f>
        <v>6045</v>
      </c>
      <c r="F9" s="415">
        <f t="shared" ref="F9:J9" si="0">F10+F13</f>
        <v>0</v>
      </c>
      <c r="G9" s="415">
        <f t="shared" si="0"/>
        <v>0</v>
      </c>
      <c r="H9" s="415">
        <f t="shared" si="0"/>
        <v>4893</v>
      </c>
      <c r="I9" s="415">
        <f t="shared" si="0"/>
        <v>1152</v>
      </c>
      <c r="J9" s="415">
        <f t="shared" si="0"/>
        <v>0</v>
      </c>
      <c r="K9" s="415"/>
      <c r="L9" s="216"/>
      <c r="M9" s="216"/>
      <c r="N9" s="216"/>
      <c r="O9" s="216"/>
      <c r="P9" s="216"/>
      <c r="Q9" s="216"/>
      <c r="R9" s="216"/>
      <c r="S9" s="216"/>
      <c r="T9" s="216"/>
      <c r="U9" s="216"/>
      <c r="V9" s="216"/>
      <c r="W9" s="216"/>
      <c r="X9" s="216"/>
      <c r="Y9" s="216"/>
      <c r="Z9" s="216"/>
      <c r="AA9" s="216"/>
      <c r="AB9" s="216"/>
      <c r="AC9" s="216"/>
      <c r="AD9" s="216"/>
      <c r="AE9" s="216"/>
      <c r="AF9" s="216"/>
      <c r="AG9" s="216"/>
      <c r="AH9" s="216"/>
      <c r="AI9" s="216"/>
      <c r="AJ9" s="216"/>
      <c r="AK9" s="216"/>
      <c r="AL9" s="216"/>
      <c r="AM9" s="216"/>
      <c r="AN9" s="216"/>
      <c r="AO9" s="216"/>
      <c r="AP9" s="216"/>
      <c r="AQ9" s="216"/>
      <c r="AR9" s="216"/>
      <c r="AS9" s="216"/>
      <c r="AT9" s="216"/>
      <c r="AU9" s="216"/>
      <c r="AV9" s="216"/>
      <c r="AW9" s="216"/>
      <c r="AX9" s="216"/>
      <c r="AY9" s="216"/>
      <c r="AZ9" s="216"/>
      <c r="BA9" s="216"/>
      <c r="BB9" s="216"/>
      <c r="BC9" s="216"/>
      <c r="BD9" s="216"/>
      <c r="BE9" s="216"/>
      <c r="BF9" s="216"/>
      <c r="BG9" s="216"/>
      <c r="BH9" s="216"/>
      <c r="BI9" s="216"/>
      <c r="BJ9" s="216"/>
      <c r="BK9" s="216"/>
      <c r="BL9" s="216"/>
      <c r="BM9" s="216"/>
      <c r="BN9" s="216"/>
      <c r="BO9" s="216"/>
      <c r="BP9" s="216"/>
      <c r="BQ9" s="216"/>
      <c r="BR9" s="216"/>
      <c r="BS9" s="216"/>
      <c r="BT9" s="216"/>
      <c r="BU9" s="216"/>
      <c r="BV9" s="216"/>
      <c r="BW9" s="216"/>
      <c r="BX9" s="216"/>
      <c r="BY9" s="216"/>
      <c r="BZ9" s="216"/>
      <c r="CA9" s="216"/>
      <c r="CB9" s="216"/>
      <c r="CC9" s="216"/>
      <c r="CD9" s="216"/>
      <c r="CE9" s="216"/>
      <c r="CF9" s="216"/>
      <c r="CG9" s="216"/>
      <c r="CH9" s="216"/>
      <c r="CI9" s="216"/>
      <c r="CJ9" s="216"/>
      <c r="CK9" s="216"/>
      <c r="CL9" s="216"/>
      <c r="CM9" s="216"/>
      <c r="CN9" s="216"/>
      <c r="CO9" s="216"/>
      <c r="CP9" s="216"/>
      <c r="CQ9" s="216"/>
      <c r="CR9" s="216"/>
      <c r="CS9" s="216"/>
      <c r="CT9" s="216"/>
      <c r="CU9" s="216"/>
      <c r="CV9" s="216"/>
      <c r="CW9" s="216"/>
      <c r="CX9" s="216"/>
      <c r="CY9" s="216"/>
      <c r="CZ9" s="216"/>
      <c r="DA9" s="216"/>
      <c r="DB9" s="216"/>
      <c r="DC9" s="216"/>
      <c r="DD9" s="216"/>
      <c r="DE9" s="216"/>
      <c r="DF9" s="216"/>
      <c r="DG9" s="216"/>
      <c r="DH9" s="216"/>
      <c r="DI9" s="216"/>
      <c r="DJ9" s="216"/>
      <c r="DK9" s="216"/>
      <c r="DL9" s="216"/>
      <c r="DM9" s="216"/>
      <c r="DN9" s="216"/>
      <c r="DO9" s="216"/>
      <c r="DP9" s="216"/>
      <c r="DQ9" s="216"/>
      <c r="DR9" s="216"/>
      <c r="DS9" s="216"/>
      <c r="DT9" s="216"/>
      <c r="DU9" s="216"/>
      <c r="DV9" s="216"/>
      <c r="DW9" s="216"/>
      <c r="DX9" s="216"/>
      <c r="DY9" s="216"/>
      <c r="DZ9" s="216"/>
      <c r="EA9" s="216"/>
      <c r="EB9" s="216"/>
      <c r="EC9" s="216"/>
      <c r="ED9" s="216"/>
      <c r="EE9" s="216"/>
      <c r="EF9" s="216"/>
      <c r="EG9" s="216"/>
      <c r="EH9" s="216"/>
      <c r="EI9" s="216"/>
      <c r="EJ9" s="216"/>
      <c r="EK9" s="216"/>
      <c r="EL9" s="216"/>
      <c r="EM9" s="216"/>
      <c r="EN9" s="216"/>
      <c r="EO9" s="216"/>
      <c r="EP9" s="216"/>
      <c r="EQ9" s="216"/>
      <c r="ER9" s="216"/>
      <c r="ES9" s="216"/>
      <c r="ET9" s="216"/>
      <c r="EU9" s="216"/>
      <c r="EV9" s="216"/>
      <c r="EW9" s="216"/>
      <c r="EX9" s="216"/>
      <c r="EY9" s="216"/>
      <c r="EZ9" s="216"/>
      <c r="FA9" s="216"/>
      <c r="FB9" s="216"/>
      <c r="FC9" s="216"/>
      <c r="FD9" s="216"/>
      <c r="FE9" s="216"/>
      <c r="FF9" s="216"/>
      <c r="FG9" s="216"/>
      <c r="FH9" s="216"/>
      <c r="FI9" s="216"/>
      <c r="FJ9" s="216"/>
      <c r="FK9" s="216"/>
      <c r="FL9" s="216"/>
      <c r="FM9" s="216"/>
      <c r="FN9" s="216"/>
      <c r="FO9" s="216"/>
      <c r="FP9" s="216"/>
      <c r="FQ9" s="216"/>
      <c r="FR9" s="216"/>
      <c r="FS9" s="216"/>
      <c r="FT9" s="216"/>
      <c r="FU9" s="216"/>
      <c r="FV9" s="216"/>
      <c r="FW9" s="216"/>
      <c r="FX9" s="216"/>
      <c r="FY9" s="216"/>
      <c r="FZ9" s="216"/>
      <c r="GA9" s="216"/>
      <c r="GB9" s="216"/>
      <c r="GC9" s="216"/>
      <c r="GD9" s="216"/>
      <c r="GE9" s="216"/>
      <c r="GF9" s="216"/>
      <c r="GG9" s="216"/>
      <c r="GH9" s="216"/>
      <c r="GI9" s="216"/>
      <c r="GJ9" s="216"/>
      <c r="GK9" s="216"/>
      <c r="GL9" s="216"/>
      <c r="GM9" s="216"/>
      <c r="GN9" s="216"/>
      <c r="GO9" s="216"/>
      <c r="GP9" s="216"/>
      <c r="GQ9" s="216"/>
      <c r="GR9" s="216"/>
      <c r="GS9" s="216"/>
      <c r="GT9" s="216"/>
      <c r="GU9" s="216"/>
      <c r="GV9" s="216"/>
      <c r="GW9" s="216"/>
      <c r="GX9" s="216"/>
      <c r="GY9" s="216"/>
      <c r="GZ9" s="216"/>
      <c r="HA9" s="216"/>
      <c r="HB9" s="216"/>
      <c r="HC9" s="216"/>
      <c r="HD9" s="216"/>
      <c r="HE9" s="216"/>
      <c r="HF9" s="216"/>
      <c r="HG9" s="216"/>
      <c r="HH9" s="216"/>
      <c r="HI9" s="216"/>
      <c r="HJ9" s="216"/>
      <c r="HK9" s="216"/>
      <c r="HL9" s="216"/>
      <c r="HM9" s="216"/>
      <c r="HN9" s="216"/>
      <c r="HO9" s="216"/>
      <c r="HP9" s="216"/>
      <c r="HQ9" s="216"/>
      <c r="HR9" s="216"/>
      <c r="HS9" s="216"/>
      <c r="HT9" s="216"/>
      <c r="HU9" s="216"/>
      <c r="HV9" s="216"/>
      <c r="HW9" s="216"/>
      <c r="HX9" s="216"/>
      <c r="HY9" s="216"/>
      <c r="HZ9" s="216"/>
      <c r="IA9" s="216"/>
      <c r="IB9" s="216"/>
      <c r="IC9" s="216"/>
      <c r="ID9" s="216"/>
      <c r="IE9" s="216"/>
      <c r="IF9" s="216"/>
      <c r="IG9" s="216"/>
      <c r="IH9" s="216"/>
      <c r="II9" s="216"/>
      <c r="IJ9" s="216"/>
      <c r="IK9" s="216"/>
      <c r="IL9" s="216"/>
      <c r="IM9" s="216"/>
      <c r="IN9" s="216"/>
      <c r="IO9" s="216"/>
      <c r="IP9" s="216"/>
      <c r="IQ9" s="216"/>
      <c r="IR9" s="216"/>
      <c r="IS9" s="216"/>
    </row>
    <row r="10" spans="1:253" ht="22.9" customHeight="1" x14ac:dyDescent="0.25">
      <c r="A10" s="181">
        <v>1</v>
      </c>
      <c r="B10" s="213" t="s">
        <v>1032</v>
      </c>
      <c r="C10" s="547"/>
      <c r="D10" s="547"/>
      <c r="E10" s="415">
        <f t="shared" ref="E10:J10" si="1">SUM(E11:E12)</f>
        <v>1152</v>
      </c>
      <c r="F10" s="415">
        <f t="shared" si="1"/>
        <v>0</v>
      </c>
      <c r="G10" s="415">
        <f t="shared" si="1"/>
        <v>0</v>
      </c>
      <c r="H10" s="415">
        <f t="shared" si="1"/>
        <v>0</v>
      </c>
      <c r="I10" s="415">
        <f t="shared" si="1"/>
        <v>1152</v>
      </c>
      <c r="J10" s="415">
        <f t="shared" si="1"/>
        <v>0</v>
      </c>
      <c r="K10" s="415"/>
      <c r="L10" s="216"/>
      <c r="M10" s="216"/>
      <c r="N10" s="216"/>
      <c r="O10" s="216"/>
      <c r="P10" s="216"/>
      <c r="Q10" s="216"/>
      <c r="R10" s="216"/>
      <c r="S10" s="216"/>
      <c r="T10" s="216"/>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c r="BK10" s="216"/>
      <c r="BL10" s="216"/>
      <c r="BM10" s="216"/>
      <c r="BN10" s="216"/>
      <c r="BO10" s="216"/>
      <c r="BP10" s="216"/>
      <c r="BQ10" s="216"/>
      <c r="BR10" s="216"/>
      <c r="BS10" s="216"/>
      <c r="BT10" s="216"/>
      <c r="BU10" s="216"/>
      <c r="BV10" s="216"/>
      <c r="BW10" s="216"/>
      <c r="BX10" s="216"/>
      <c r="BY10" s="216"/>
      <c r="BZ10" s="216"/>
      <c r="CA10" s="216"/>
      <c r="CB10" s="216"/>
      <c r="CC10" s="216"/>
      <c r="CD10" s="216"/>
      <c r="CE10" s="216"/>
      <c r="CF10" s="216"/>
      <c r="CG10" s="216"/>
      <c r="CH10" s="216"/>
      <c r="CI10" s="216"/>
      <c r="CJ10" s="216"/>
      <c r="CK10" s="216"/>
      <c r="CL10" s="216"/>
      <c r="CM10" s="216"/>
      <c r="CN10" s="216"/>
      <c r="CO10" s="216"/>
      <c r="CP10" s="216"/>
      <c r="CQ10" s="216"/>
      <c r="CR10" s="216"/>
      <c r="CS10" s="216"/>
      <c r="CT10" s="216"/>
      <c r="CU10" s="216"/>
      <c r="CV10" s="216"/>
      <c r="CW10" s="216"/>
      <c r="CX10" s="216"/>
      <c r="CY10" s="216"/>
      <c r="CZ10" s="216"/>
      <c r="DA10" s="216"/>
      <c r="DB10" s="216"/>
      <c r="DC10" s="216"/>
      <c r="DD10" s="216"/>
      <c r="DE10" s="216"/>
      <c r="DF10" s="216"/>
      <c r="DG10" s="216"/>
      <c r="DH10" s="216"/>
      <c r="DI10" s="216"/>
      <c r="DJ10" s="216"/>
      <c r="DK10" s="216"/>
      <c r="DL10" s="216"/>
      <c r="DM10" s="216"/>
      <c r="DN10" s="216"/>
      <c r="DO10" s="216"/>
      <c r="DP10" s="216"/>
      <c r="DQ10" s="216"/>
      <c r="DR10" s="216"/>
      <c r="DS10" s="216"/>
      <c r="DT10" s="216"/>
      <c r="DU10" s="216"/>
      <c r="DV10" s="216"/>
      <c r="DW10" s="216"/>
      <c r="DX10" s="216"/>
      <c r="DY10" s="216"/>
      <c r="DZ10" s="216"/>
      <c r="EA10" s="216"/>
      <c r="EB10" s="216"/>
      <c r="EC10" s="216"/>
      <c r="ED10" s="216"/>
      <c r="EE10" s="216"/>
      <c r="EF10" s="216"/>
      <c r="EG10" s="216"/>
      <c r="EH10" s="216"/>
      <c r="EI10" s="216"/>
      <c r="EJ10" s="216"/>
      <c r="EK10" s="216"/>
      <c r="EL10" s="216"/>
      <c r="EM10" s="216"/>
      <c r="EN10" s="216"/>
      <c r="EO10" s="216"/>
      <c r="EP10" s="216"/>
      <c r="EQ10" s="216"/>
      <c r="ER10" s="216"/>
      <c r="ES10" s="216"/>
      <c r="ET10" s="216"/>
      <c r="EU10" s="216"/>
      <c r="EV10" s="216"/>
      <c r="EW10" s="216"/>
      <c r="EX10" s="216"/>
      <c r="EY10" s="216"/>
      <c r="EZ10" s="216"/>
      <c r="FA10" s="216"/>
      <c r="FB10" s="216"/>
      <c r="FC10" s="216"/>
      <c r="FD10" s="216"/>
      <c r="FE10" s="216"/>
      <c r="FF10" s="216"/>
      <c r="FG10" s="216"/>
      <c r="FH10" s="216"/>
      <c r="FI10" s="216"/>
      <c r="FJ10" s="216"/>
      <c r="FK10" s="216"/>
      <c r="FL10" s="216"/>
      <c r="FM10" s="216"/>
      <c r="FN10" s="216"/>
      <c r="FO10" s="216"/>
      <c r="FP10" s="216"/>
      <c r="FQ10" s="216"/>
      <c r="FR10" s="216"/>
      <c r="FS10" s="216"/>
      <c r="FT10" s="216"/>
      <c r="FU10" s="216"/>
      <c r="FV10" s="216"/>
      <c r="FW10" s="216"/>
      <c r="FX10" s="216"/>
      <c r="FY10" s="216"/>
      <c r="FZ10" s="216"/>
      <c r="GA10" s="216"/>
      <c r="GB10" s="216"/>
      <c r="GC10" s="216"/>
      <c r="GD10" s="216"/>
      <c r="GE10" s="216"/>
      <c r="GF10" s="216"/>
      <c r="GG10" s="216"/>
      <c r="GH10" s="216"/>
      <c r="GI10" s="216"/>
      <c r="GJ10" s="216"/>
      <c r="GK10" s="216"/>
      <c r="GL10" s="216"/>
      <c r="GM10" s="216"/>
      <c r="GN10" s="216"/>
      <c r="GO10" s="216"/>
      <c r="GP10" s="216"/>
      <c r="GQ10" s="216"/>
      <c r="GR10" s="216"/>
      <c r="GS10" s="216"/>
      <c r="GT10" s="216"/>
      <c r="GU10" s="216"/>
      <c r="GV10" s="216"/>
      <c r="GW10" s="216"/>
      <c r="GX10" s="216"/>
      <c r="GY10" s="216"/>
      <c r="GZ10" s="216"/>
      <c r="HA10" s="216"/>
      <c r="HB10" s="216"/>
      <c r="HC10" s="216"/>
      <c r="HD10" s="216"/>
      <c r="HE10" s="216"/>
      <c r="HF10" s="216"/>
      <c r="HG10" s="216"/>
      <c r="HH10" s="216"/>
      <c r="HI10" s="216"/>
      <c r="HJ10" s="216"/>
      <c r="HK10" s="216"/>
      <c r="HL10" s="216"/>
      <c r="HM10" s="216"/>
      <c r="HN10" s="216"/>
      <c r="HO10" s="216"/>
      <c r="HP10" s="216"/>
      <c r="HQ10" s="216"/>
      <c r="HR10" s="216"/>
      <c r="HS10" s="216"/>
      <c r="HT10" s="216"/>
      <c r="HU10" s="216"/>
      <c r="HV10" s="216"/>
      <c r="HW10" s="216"/>
      <c r="HX10" s="216"/>
      <c r="HY10" s="216"/>
      <c r="HZ10" s="216"/>
      <c r="IA10" s="216"/>
      <c r="IB10" s="216"/>
      <c r="IC10" s="216"/>
      <c r="ID10" s="216"/>
      <c r="IE10" s="216"/>
      <c r="IF10" s="216"/>
      <c r="IG10" s="216"/>
      <c r="IH10" s="216"/>
      <c r="II10" s="216"/>
      <c r="IJ10" s="216"/>
      <c r="IK10" s="216"/>
      <c r="IL10" s="216"/>
      <c r="IM10" s="216"/>
      <c r="IN10" s="216"/>
      <c r="IO10" s="216"/>
      <c r="IP10" s="216"/>
      <c r="IQ10" s="216"/>
      <c r="IR10" s="216"/>
      <c r="IS10" s="216"/>
    </row>
    <row r="11" spans="1:253" ht="40.5" customHeight="1" outlineLevel="1" x14ac:dyDescent="0.25">
      <c r="A11" s="169" t="s">
        <v>22</v>
      </c>
      <c r="B11" s="199" t="s">
        <v>1063</v>
      </c>
      <c r="C11" s="548"/>
      <c r="D11" s="548"/>
      <c r="E11" s="546">
        <f>SUM(G11:J11)</f>
        <v>1152</v>
      </c>
      <c r="F11" s="546"/>
      <c r="G11" s="546"/>
      <c r="H11" s="546"/>
      <c r="I11" s="546">
        <v>1152</v>
      </c>
      <c r="J11" s="546"/>
      <c r="K11" s="546"/>
    </row>
    <row r="12" spans="1:253" ht="40.5" customHeight="1" outlineLevel="1" x14ac:dyDescent="0.25">
      <c r="A12" s="169" t="s">
        <v>22</v>
      </c>
      <c r="B12" s="199" t="s">
        <v>1033</v>
      </c>
      <c r="C12" s="548"/>
      <c r="D12" s="548"/>
      <c r="E12" s="546">
        <f>SUM(G12:J12)</f>
        <v>0</v>
      </c>
      <c r="F12" s="546"/>
      <c r="G12" s="546"/>
      <c r="H12" s="546"/>
      <c r="I12" s="546"/>
      <c r="J12" s="546"/>
      <c r="K12" s="546"/>
    </row>
    <row r="13" spans="1:253" ht="22.7" customHeight="1" x14ac:dyDescent="0.25">
      <c r="A13" s="181">
        <v>2</v>
      </c>
      <c r="B13" s="213" t="s">
        <v>893</v>
      </c>
      <c r="C13" s="547"/>
      <c r="D13" s="547"/>
      <c r="E13" s="415">
        <f>+E14+E21</f>
        <v>4893</v>
      </c>
      <c r="F13" s="415"/>
      <c r="G13" s="415">
        <f t="shared" ref="G13:H13" si="2">+G14+G21</f>
        <v>0</v>
      </c>
      <c r="H13" s="415">
        <f t="shared" si="2"/>
        <v>4893</v>
      </c>
      <c r="I13" s="415"/>
      <c r="J13" s="415"/>
      <c r="K13" s="415"/>
      <c r="L13" s="198"/>
      <c r="M13" s="198"/>
      <c r="N13" s="198"/>
      <c r="O13" s="198"/>
      <c r="P13" s="198"/>
      <c r="Q13" s="198"/>
      <c r="R13" s="198"/>
      <c r="S13" s="198"/>
      <c r="T13" s="198"/>
      <c r="U13" s="198"/>
      <c r="V13" s="198"/>
      <c r="W13" s="198"/>
      <c r="X13" s="198"/>
      <c r="Y13" s="198"/>
      <c r="Z13" s="198"/>
      <c r="AA13" s="198"/>
      <c r="AB13" s="198"/>
      <c r="AC13" s="198"/>
      <c r="AD13" s="198"/>
      <c r="AE13" s="198"/>
      <c r="AF13" s="198"/>
      <c r="AG13" s="198"/>
      <c r="AH13" s="198"/>
      <c r="AI13" s="198"/>
      <c r="AJ13" s="198"/>
      <c r="AK13" s="198"/>
      <c r="AL13" s="198"/>
      <c r="AM13" s="198"/>
      <c r="AN13" s="198"/>
      <c r="AO13" s="198"/>
      <c r="AP13" s="198"/>
      <c r="AQ13" s="198"/>
      <c r="AR13" s="198"/>
      <c r="AS13" s="198"/>
      <c r="AT13" s="198"/>
      <c r="AU13" s="198"/>
      <c r="AV13" s="198"/>
      <c r="AW13" s="198"/>
      <c r="AX13" s="198"/>
      <c r="AY13" s="198"/>
      <c r="AZ13" s="198"/>
      <c r="BA13" s="198"/>
      <c r="BB13" s="198"/>
      <c r="BC13" s="198"/>
      <c r="BD13" s="198"/>
      <c r="BE13" s="198"/>
      <c r="BF13" s="198"/>
      <c r="BG13" s="198"/>
      <c r="BH13" s="198"/>
      <c r="BI13" s="198"/>
      <c r="BJ13" s="198"/>
      <c r="BK13" s="198"/>
      <c r="BL13" s="198"/>
      <c r="BM13" s="198"/>
      <c r="BN13" s="198"/>
      <c r="BO13" s="198"/>
      <c r="BP13" s="198"/>
      <c r="BQ13" s="198"/>
      <c r="BR13" s="198"/>
      <c r="BS13" s="198"/>
      <c r="BT13" s="198"/>
      <c r="BU13" s="198"/>
      <c r="BV13" s="198"/>
      <c r="BW13" s="198"/>
      <c r="BX13" s="198"/>
      <c r="BY13" s="198"/>
      <c r="BZ13" s="198"/>
      <c r="CA13" s="198"/>
      <c r="CB13" s="198"/>
      <c r="CC13" s="198"/>
      <c r="CD13" s="198"/>
      <c r="CE13" s="198"/>
      <c r="CF13" s="198"/>
      <c r="CG13" s="198"/>
      <c r="CH13" s="198"/>
      <c r="CI13" s="198"/>
      <c r="CJ13" s="198"/>
      <c r="CK13" s="198"/>
      <c r="CL13" s="198"/>
      <c r="CM13" s="198"/>
      <c r="CN13" s="198"/>
      <c r="CO13" s="198"/>
      <c r="CP13" s="198"/>
      <c r="CQ13" s="198"/>
      <c r="CR13" s="198"/>
      <c r="CS13" s="198"/>
      <c r="CT13" s="198"/>
      <c r="CU13" s="198"/>
      <c r="CV13" s="198"/>
      <c r="CW13" s="198"/>
      <c r="CX13" s="198"/>
      <c r="CY13" s="198"/>
      <c r="CZ13" s="198"/>
      <c r="DA13" s="198"/>
      <c r="DB13" s="198"/>
      <c r="DC13" s="198"/>
      <c r="DD13" s="198"/>
      <c r="DE13" s="198"/>
      <c r="DF13" s="198"/>
      <c r="DG13" s="198"/>
      <c r="DH13" s="198"/>
      <c r="DI13" s="198"/>
      <c r="DJ13" s="198"/>
      <c r="DK13" s="198"/>
      <c r="DL13" s="198"/>
      <c r="DM13" s="198"/>
      <c r="DN13" s="198"/>
      <c r="DO13" s="198"/>
      <c r="DP13" s="198"/>
      <c r="DQ13" s="198"/>
      <c r="DR13" s="198"/>
      <c r="DS13" s="198"/>
      <c r="DT13" s="198"/>
      <c r="DU13" s="198"/>
      <c r="DV13" s="198"/>
      <c r="DW13" s="198"/>
      <c r="DX13" s="198"/>
      <c r="DY13" s="198"/>
      <c r="DZ13" s="198"/>
      <c r="EA13" s="198"/>
      <c r="EB13" s="198"/>
      <c r="EC13" s="198"/>
      <c r="ED13" s="198"/>
      <c r="EE13" s="198"/>
      <c r="EF13" s="198"/>
      <c r="EG13" s="198"/>
      <c r="EH13" s="198"/>
      <c r="EI13" s="198"/>
      <c r="EJ13" s="198"/>
      <c r="EK13" s="198"/>
      <c r="EL13" s="198"/>
      <c r="EM13" s="198"/>
      <c r="EN13" s="198"/>
      <c r="EO13" s="198"/>
      <c r="EP13" s="198"/>
      <c r="EQ13" s="198"/>
      <c r="ER13" s="198"/>
      <c r="ES13" s="198"/>
      <c r="ET13" s="198"/>
      <c r="EU13" s="198"/>
      <c r="EV13" s="198"/>
      <c r="EW13" s="198"/>
      <c r="EX13" s="198"/>
      <c r="EY13" s="198"/>
      <c r="EZ13" s="198"/>
      <c r="FA13" s="198"/>
      <c r="FB13" s="198"/>
      <c r="FC13" s="198"/>
      <c r="FD13" s="198"/>
      <c r="FE13" s="198"/>
      <c r="FF13" s="198"/>
      <c r="FG13" s="198"/>
      <c r="FH13" s="198"/>
      <c r="FI13" s="198"/>
      <c r="FJ13" s="198"/>
      <c r="FK13" s="198"/>
      <c r="FL13" s="198"/>
      <c r="FM13" s="198"/>
      <c r="FN13" s="198"/>
      <c r="FO13" s="198"/>
      <c r="FP13" s="198"/>
      <c r="FQ13" s="198"/>
      <c r="FR13" s="198"/>
      <c r="FS13" s="198"/>
      <c r="FT13" s="198"/>
      <c r="FU13" s="198"/>
      <c r="FV13" s="198"/>
      <c r="FW13" s="198"/>
      <c r="FX13" s="198"/>
      <c r="FY13" s="198"/>
      <c r="FZ13" s="198"/>
      <c r="GA13" s="198"/>
      <c r="GB13" s="198"/>
      <c r="GC13" s="198"/>
      <c r="GD13" s="198"/>
      <c r="GE13" s="198"/>
      <c r="GF13" s="198"/>
      <c r="GG13" s="198"/>
      <c r="GH13" s="198"/>
      <c r="GI13" s="198"/>
      <c r="GJ13" s="198"/>
      <c r="GK13" s="198"/>
      <c r="GL13" s="198"/>
      <c r="GM13" s="198"/>
      <c r="GN13" s="198"/>
      <c r="GO13" s="198"/>
      <c r="GP13" s="198"/>
      <c r="GQ13" s="198"/>
      <c r="GR13" s="198"/>
      <c r="GS13" s="198"/>
      <c r="GT13" s="198"/>
      <c r="GU13" s="198"/>
      <c r="GV13" s="198"/>
      <c r="GW13" s="198"/>
      <c r="GX13" s="198"/>
      <c r="GY13" s="198"/>
      <c r="GZ13" s="198"/>
      <c r="HA13" s="198"/>
      <c r="HB13" s="198"/>
      <c r="HC13" s="198"/>
      <c r="HD13" s="198"/>
      <c r="HE13" s="198"/>
      <c r="HF13" s="198"/>
      <c r="HG13" s="198"/>
      <c r="HH13" s="198"/>
      <c r="HI13" s="198"/>
      <c r="HJ13" s="198"/>
      <c r="HK13" s="198"/>
      <c r="HL13" s="198"/>
      <c r="HM13" s="198"/>
      <c r="HN13" s="198"/>
      <c r="HO13" s="198"/>
      <c r="HP13" s="198"/>
      <c r="HQ13" s="198"/>
      <c r="HR13" s="198"/>
      <c r="HS13" s="198"/>
      <c r="HT13" s="198"/>
      <c r="HU13" s="198"/>
      <c r="HV13" s="198"/>
      <c r="HW13" s="198"/>
      <c r="HX13" s="198"/>
      <c r="HY13" s="198"/>
      <c r="HZ13" s="198"/>
      <c r="IA13" s="198"/>
      <c r="IB13" s="198"/>
      <c r="IC13" s="198"/>
      <c r="ID13" s="198"/>
      <c r="IE13" s="198"/>
      <c r="IF13" s="198"/>
      <c r="IG13" s="198"/>
      <c r="IH13" s="198"/>
      <c r="II13" s="198"/>
      <c r="IJ13" s="198"/>
      <c r="IK13" s="198"/>
      <c r="IL13" s="198"/>
      <c r="IM13" s="198"/>
      <c r="IN13" s="198"/>
      <c r="IO13" s="198"/>
      <c r="IP13" s="198"/>
      <c r="IQ13" s="198"/>
      <c r="IR13" s="198"/>
      <c r="IS13" s="198"/>
    </row>
    <row r="14" spans="1:253" s="6" customFormat="1" ht="22.7" customHeight="1" x14ac:dyDescent="0.25">
      <c r="A14" s="411" t="s">
        <v>1015</v>
      </c>
      <c r="B14" s="412" t="s">
        <v>1073</v>
      </c>
      <c r="C14" s="549"/>
      <c r="D14" s="549"/>
      <c r="E14" s="550">
        <f>SUM(E15:E20)</f>
        <v>4677.5</v>
      </c>
      <c r="F14" s="550"/>
      <c r="G14" s="550">
        <f t="shared" ref="G14:H14" si="3">SUM(G15:G20)</f>
        <v>0</v>
      </c>
      <c r="H14" s="550">
        <f t="shared" si="3"/>
        <v>4677.5</v>
      </c>
      <c r="I14" s="550"/>
      <c r="J14" s="550"/>
      <c r="K14" s="550"/>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row>
    <row r="15" spans="1:253" ht="48.95" customHeight="1" outlineLevel="1" x14ac:dyDescent="0.25">
      <c r="A15" s="169" t="s">
        <v>22</v>
      </c>
      <c r="B15" s="200" t="s">
        <v>973</v>
      </c>
      <c r="C15" s="551"/>
      <c r="D15" s="551"/>
      <c r="E15" s="546">
        <f>G15+H15+I15+J15</f>
        <v>200</v>
      </c>
      <c r="F15" s="546"/>
      <c r="G15" s="546"/>
      <c r="H15" s="546">
        <f>250-50</f>
        <v>200</v>
      </c>
      <c r="I15" s="546"/>
      <c r="J15" s="546"/>
      <c r="K15" s="546"/>
    </row>
    <row r="16" spans="1:253" ht="32.25" customHeight="1" outlineLevel="1" x14ac:dyDescent="0.25">
      <c r="A16" s="169" t="s">
        <v>22</v>
      </c>
      <c r="B16" s="200" t="s">
        <v>1243</v>
      </c>
      <c r="C16" s="551"/>
      <c r="D16" s="551"/>
      <c r="E16" s="546">
        <f t="shared" ref="E16:E21" si="4">G16+H16</f>
        <v>915</v>
      </c>
      <c r="F16" s="415"/>
      <c r="G16" s="415"/>
      <c r="H16" s="546">
        <f>915</f>
        <v>915</v>
      </c>
      <c r="I16" s="546"/>
      <c r="J16" s="546"/>
      <c r="K16" s="415"/>
      <c r="L16" s="198"/>
      <c r="M16" s="198"/>
      <c r="N16" s="198"/>
      <c r="O16" s="198"/>
      <c r="P16" s="198"/>
      <c r="Q16" s="198"/>
      <c r="R16" s="198"/>
      <c r="S16" s="198"/>
      <c r="T16" s="198"/>
      <c r="U16" s="198"/>
      <c r="V16" s="198"/>
      <c r="W16" s="198"/>
      <c r="X16" s="198"/>
      <c r="Y16" s="198"/>
      <c r="Z16" s="198"/>
      <c r="AA16" s="198"/>
      <c r="AB16" s="198"/>
      <c r="AC16" s="198"/>
      <c r="AD16" s="198"/>
      <c r="AE16" s="198"/>
      <c r="AF16" s="198"/>
      <c r="AG16" s="198"/>
      <c r="AH16" s="198"/>
      <c r="AI16" s="198"/>
      <c r="AJ16" s="198"/>
      <c r="AK16" s="198"/>
      <c r="AL16" s="198"/>
      <c r="AM16" s="198"/>
      <c r="AN16" s="198"/>
      <c r="AO16" s="198"/>
      <c r="AP16" s="198"/>
      <c r="AQ16" s="198"/>
      <c r="AR16" s="198"/>
      <c r="AS16" s="198"/>
      <c r="AT16" s="198"/>
      <c r="AU16" s="198"/>
      <c r="AV16" s="198"/>
      <c r="AW16" s="198"/>
      <c r="AX16" s="198"/>
      <c r="AY16" s="198"/>
      <c r="AZ16" s="198"/>
      <c r="BA16" s="198"/>
      <c r="BB16" s="198"/>
      <c r="BC16" s="198"/>
      <c r="BD16" s="198"/>
      <c r="BE16" s="198"/>
      <c r="BF16" s="198"/>
      <c r="BG16" s="198"/>
      <c r="BH16" s="198"/>
      <c r="BI16" s="198"/>
      <c r="BJ16" s="198"/>
      <c r="BK16" s="198"/>
      <c r="BL16" s="198"/>
      <c r="BM16" s="198"/>
      <c r="BN16" s="198"/>
      <c r="BO16" s="198"/>
      <c r="BP16" s="198"/>
      <c r="BQ16" s="198"/>
      <c r="BR16" s="198"/>
      <c r="BS16" s="198"/>
      <c r="BT16" s="198"/>
      <c r="BU16" s="198"/>
      <c r="BV16" s="198"/>
      <c r="BW16" s="198"/>
      <c r="BX16" s="198"/>
      <c r="BY16" s="198"/>
      <c r="BZ16" s="198"/>
      <c r="CA16" s="198"/>
      <c r="CB16" s="198"/>
      <c r="CC16" s="198"/>
      <c r="CD16" s="198"/>
      <c r="CE16" s="198"/>
      <c r="CF16" s="198"/>
      <c r="CG16" s="198"/>
      <c r="CH16" s="198"/>
      <c r="CI16" s="198"/>
      <c r="CJ16" s="198"/>
      <c r="CK16" s="198"/>
      <c r="CL16" s="198"/>
      <c r="CM16" s="198"/>
      <c r="CN16" s="198"/>
      <c r="CO16" s="198"/>
      <c r="CP16" s="198"/>
      <c r="CQ16" s="198"/>
      <c r="CR16" s="198"/>
      <c r="CS16" s="198"/>
      <c r="CT16" s="198"/>
      <c r="CU16" s="198"/>
      <c r="CV16" s="198"/>
      <c r="CW16" s="198"/>
      <c r="CX16" s="198"/>
      <c r="CY16" s="198"/>
      <c r="CZ16" s="198"/>
      <c r="DA16" s="198"/>
      <c r="DB16" s="198"/>
      <c r="DC16" s="198"/>
      <c r="DD16" s="198"/>
      <c r="DE16" s="198"/>
      <c r="DF16" s="198"/>
      <c r="DG16" s="198"/>
      <c r="DH16" s="198"/>
      <c r="DI16" s="198"/>
      <c r="DJ16" s="198"/>
      <c r="DK16" s="198"/>
      <c r="DL16" s="198"/>
      <c r="DM16" s="198"/>
      <c r="DN16" s="198"/>
      <c r="DO16" s="198"/>
      <c r="DP16" s="198"/>
      <c r="DQ16" s="198"/>
      <c r="DR16" s="198"/>
      <c r="DS16" s="198"/>
      <c r="DT16" s="198"/>
      <c r="DU16" s="198"/>
      <c r="DV16" s="198"/>
      <c r="DW16" s="198"/>
      <c r="DX16" s="198"/>
      <c r="DY16" s="198"/>
      <c r="DZ16" s="198"/>
      <c r="EA16" s="198"/>
      <c r="EB16" s="198"/>
      <c r="EC16" s="198"/>
      <c r="ED16" s="198"/>
      <c r="EE16" s="198"/>
      <c r="EF16" s="198"/>
      <c r="EG16" s="198"/>
      <c r="EH16" s="198"/>
      <c r="EI16" s="198"/>
      <c r="EJ16" s="198"/>
      <c r="EK16" s="198"/>
      <c r="EL16" s="198"/>
      <c r="EM16" s="198"/>
      <c r="EN16" s="198"/>
      <c r="EO16" s="198"/>
      <c r="EP16" s="198"/>
      <c r="EQ16" s="198"/>
      <c r="ER16" s="198"/>
      <c r="ES16" s="198"/>
      <c r="ET16" s="198"/>
      <c r="EU16" s="198"/>
      <c r="EV16" s="198"/>
      <c r="EW16" s="198"/>
      <c r="EX16" s="198"/>
      <c r="EY16" s="198"/>
      <c r="EZ16" s="198"/>
      <c r="FA16" s="198"/>
      <c r="FB16" s="198"/>
      <c r="FC16" s="198"/>
      <c r="FD16" s="198"/>
      <c r="FE16" s="198"/>
      <c r="FF16" s="198"/>
      <c r="FG16" s="198"/>
      <c r="FH16" s="198"/>
      <c r="FI16" s="198"/>
      <c r="FJ16" s="198"/>
      <c r="FK16" s="198"/>
      <c r="FL16" s="198"/>
      <c r="FM16" s="198"/>
      <c r="FN16" s="198"/>
      <c r="FO16" s="198"/>
      <c r="FP16" s="198"/>
      <c r="FQ16" s="198"/>
      <c r="FR16" s="198"/>
      <c r="FS16" s="198"/>
      <c r="FT16" s="198"/>
      <c r="FU16" s="198"/>
      <c r="FV16" s="198"/>
      <c r="FW16" s="198"/>
      <c r="FX16" s="198"/>
      <c r="FY16" s="198"/>
      <c r="FZ16" s="198"/>
      <c r="GA16" s="198"/>
      <c r="GB16" s="198"/>
      <c r="GC16" s="198"/>
      <c r="GD16" s="198"/>
      <c r="GE16" s="198"/>
      <c r="GF16" s="198"/>
      <c r="GG16" s="198"/>
      <c r="GH16" s="198"/>
      <c r="GI16" s="198"/>
      <c r="GJ16" s="198"/>
      <c r="GK16" s="198"/>
      <c r="GL16" s="198"/>
      <c r="GM16" s="198"/>
      <c r="GN16" s="198"/>
      <c r="GO16" s="198"/>
      <c r="GP16" s="198"/>
      <c r="GQ16" s="198"/>
      <c r="GR16" s="198"/>
      <c r="GS16" s="198"/>
      <c r="GT16" s="198"/>
      <c r="GU16" s="198"/>
      <c r="GV16" s="198"/>
      <c r="GW16" s="198"/>
      <c r="GX16" s="198"/>
      <c r="GY16" s="198"/>
      <c r="GZ16" s="198"/>
      <c r="HA16" s="198"/>
      <c r="HB16" s="198"/>
      <c r="HC16" s="198"/>
      <c r="HD16" s="198"/>
      <c r="HE16" s="198"/>
      <c r="HF16" s="198"/>
      <c r="HG16" s="198"/>
      <c r="HH16" s="198"/>
      <c r="HI16" s="198"/>
      <c r="HJ16" s="198"/>
      <c r="HK16" s="198"/>
      <c r="HL16" s="198"/>
      <c r="HM16" s="198"/>
      <c r="HN16" s="198"/>
      <c r="HO16" s="198"/>
      <c r="HP16" s="198"/>
      <c r="HQ16" s="198"/>
      <c r="HR16" s="198"/>
      <c r="HS16" s="198"/>
      <c r="HT16" s="198"/>
      <c r="HU16" s="198"/>
      <c r="HV16" s="198"/>
      <c r="HW16" s="198"/>
      <c r="HX16" s="198"/>
      <c r="HY16" s="198"/>
      <c r="HZ16" s="198"/>
      <c r="IA16" s="198"/>
      <c r="IB16" s="198"/>
      <c r="IC16" s="198"/>
      <c r="ID16" s="198"/>
      <c r="IE16" s="198"/>
      <c r="IF16" s="198"/>
      <c r="IG16" s="198"/>
      <c r="IH16" s="198"/>
      <c r="II16" s="198"/>
      <c r="IJ16" s="198"/>
      <c r="IK16" s="198"/>
      <c r="IL16" s="198"/>
      <c r="IM16" s="198"/>
      <c r="IN16" s="198"/>
      <c r="IO16" s="198"/>
      <c r="IP16" s="198"/>
      <c r="IQ16" s="198"/>
      <c r="IR16" s="198"/>
      <c r="IS16" s="198"/>
    </row>
    <row r="17" spans="1:253" ht="23.45" customHeight="1" outlineLevel="1" x14ac:dyDescent="0.25">
      <c r="A17" s="169" t="s">
        <v>22</v>
      </c>
      <c r="B17" s="200" t="s">
        <v>1244</v>
      </c>
      <c r="C17" s="551"/>
      <c r="D17" s="551"/>
      <c r="E17" s="546">
        <f t="shared" si="4"/>
        <v>234.6</v>
      </c>
      <c r="F17" s="546"/>
      <c r="G17" s="546"/>
      <c r="H17" s="546">
        <v>234.6</v>
      </c>
      <c r="I17" s="546"/>
      <c r="J17" s="546"/>
      <c r="K17" s="546"/>
    </row>
    <row r="18" spans="1:253" ht="23.45" customHeight="1" outlineLevel="1" x14ac:dyDescent="0.25">
      <c r="A18" s="169" t="s">
        <v>22</v>
      </c>
      <c r="B18" s="199" t="s">
        <v>1245</v>
      </c>
      <c r="C18" s="548"/>
      <c r="D18" s="548"/>
      <c r="E18" s="546">
        <f t="shared" si="4"/>
        <v>2497.9</v>
      </c>
      <c r="F18" s="546"/>
      <c r="G18" s="546"/>
      <c r="H18" s="522">
        <f>2497.918-0.1+0.082</f>
        <v>2497.9</v>
      </c>
      <c r="I18" s="522"/>
      <c r="J18" s="522"/>
      <c r="K18" s="546"/>
    </row>
    <row r="19" spans="1:253" ht="23.45" customHeight="1" outlineLevel="1" x14ac:dyDescent="0.25">
      <c r="A19" s="169" t="s">
        <v>22</v>
      </c>
      <c r="B19" s="199" t="s">
        <v>976</v>
      </c>
      <c r="C19" s="548"/>
      <c r="D19" s="548"/>
      <c r="E19" s="546">
        <f t="shared" si="4"/>
        <v>650</v>
      </c>
      <c r="F19" s="546"/>
      <c r="G19" s="546"/>
      <c r="H19" s="522">
        <v>650</v>
      </c>
      <c r="I19" s="522"/>
      <c r="J19" s="522"/>
      <c r="K19" s="546"/>
    </row>
    <row r="20" spans="1:253" ht="23.45" customHeight="1" outlineLevel="1" x14ac:dyDescent="0.25">
      <c r="A20" s="169" t="s">
        <v>22</v>
      </c>
      <c r="B20" s="199" t="s">
        <v>977</v>
      </c>
      <c r="C20" s="548"/>
      <c r="D20" s="548"/>
      <c r="E20" s="546">
        <f t="shared" si="4"/>
        <v>180</v>
      </c>
      <c r="F20" s="546"/>
      <c r="G20" s="546"/>
      <c r="H20" s="522">
        <v>180</v>
      </c>
      <c r="I20" s="522"/>
      <c r="J20" s="522"/>
      <c r="K20" s="546"/>
      <c r="L20" s="387">
        <f>(J24-1432)*1000000</f>
        <v>29634512000.000004</v>
      </c>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c r="IG20" s="15"/>
      <c r="IH20" s="15"/>
      <c r="II20" s="15"/>
      <c r="IJ20" s="15"/>
      <c r="IK20" s="15"/>
      <c r="IL20" s="15"/>
      <c r="IM20" s="15"/>
      <c r="IN20" s="15"/>
      <c r="IO20" s="15"/>
      <c r="IP20" s="15"/>
      <c r="IQ20" s="15"/>
      <c r="IR20" s="15"/>
      <c r="IS20" s="15"/>
    </row>
    <row r="21" spans="1:253" s="15" customFormat="1" ht="23.45" customHeight="1" x14ac:dyDescent="0.25">
      <c r="A21" s="413" t="s">
        <v>970</v>
      </c>
      <c r="B21" s="414" t="s">
        <v>1261</v>
      </c>
      <c r="C21" s="552"/>
      <c r="D21" s="552"/>
      <c r="E21" s="550">
        <f t="shared" si="4"/>
        <v>215.5</v>
      </c>
      <c r="F21" s="550"/>
      <c r="G21" s="550"/>
      <c r="H21" s="553">
        <f>H22</f>
        <v>215.5</v>
      </c>
      <c r="I21" s="553"/>
      <c r="J21" s="553"/>
      <c r="K21" s="550"/>
      <c r="L21" s="387"/>
    </row>
    <row r="22" spans="1:253" s="15" customFormat="1" ht="42.75" customHeight="1" outlineLevel="1" x14ac:dyDescent="0.25">
      <c r="A22" s="413"/>
      <c r="B22" s="199" t="s">
        <v>1262</v>
      </c>
      <c r="C22" s="552"/>
      <c r="D22" s="552"/>
      <c r="E22" s="550">
        <f>H22</f>
        <v>215.5</v>
      </c>
      <c r="F22" s="550"/>
      <c r="G22" s="550"/>
      <c r="H22" s="522">
        <v>215.5</v>
      </c>
      <c r="I22" s="553"/>
      <c r="J22" s="553"/>
      <c r="K22" s="550"/>
      <c r="L22" s="387"/>
    </row>
    <row r="23" spans="1:253" ht="21.6" customHeight="1" x14ac:dyDescent="0.25">
      <c r="A23" s="385" t="s">
        <v>70</v>
      </c>
      <c r="B23" s="386" t="s">
        <v>1031</v>
      </c>
      <c r="C23" s="554">
        <f>D23-E23</f>
        <v>2758.1100000000151</v>
      </c>
      <c r="D23" s="554">
        <f>'Biểu cân đối_tinh giao'!C9/1000000</f>
        <v>133336</v>
      </c>
      <c r="E23" s="622">
        <f>E24+E148</f>
        <v>130577.88999999998</v>
      </c>
      <c r="F23" s="622">
        <f t="shared" ref="F23:J23" si="5">F24+F148</f>
        <v>229</v>
      </c>
      <c r="G23" s="622">
        <f t="shared" si="5"/>
        <v>0</v>
      </c>
      <c r="H23" s="622"/>
      <c r="I23" s="622">
        <f t="shared" si="5"/>
        <v>98613</v>
      </c>
      <c r="J23" s="622">
        <f t="shared" si="5"/>
        <v>31066.512000000002</v>
      </c>
      <c r="K23" s="555"/>
      <c r="L23" s="389"/>
      <c r="M23" s="388"/>
      <c r="N23" s="269"/>
      <c r="O23" s="198"/>
      <c r="P23" s="198">
        <f>E23-H23-I23-J23-G23</f>
        <v>898.37799999998242</v>
      </c>
      <c r="Q23" s="198"/>
      <c r="R23" s="198"/>
      <c r="S23" s="198"/>
      <c r="T23" s="198"/>
      <c r="U23" s="198"/>
      <c r="V23" s="198"/>
      <c r="W23" s="198"/>
      <c r="X23" s="198"/>
      <c r="Y23" s="198"/>
      <c r="Z23" s="198"/>
      <c r="AA23" s="198"/>
      <c r="AB23" s="198"/>
      <c r="AC23" s="198"/>
      <c r="AD23" s="198"/>
      <c r="AE23" s="198"/>
      <c r="AF23" s="198"/>
      <c r="AG23" s="198"/>
      <c r="AH23" s="198"/>
      <c r="AI23" s="198"/>
      <c r="AJ23" s="198"/>
      <c r="AK23" s="198"/>
      <c r="AL23" s="198"/>
      <c r="AM23" s="198"/>
      <c r="AN23" s="198"/>
      <c r="AO23" s="198"/>
      <c r="AP23" s="198"/>
      <c r="AQ23" s="198"/>
      <c r="AR23" s="198"/>
      <c r="AS23" s="198"/>
      <c r="AT23" s="198"/>
      <c r="AU23" s="198"/>
      <c r="AV23" s="198"/>
      <c r="AW23" s="198"/>
      <c r="AX23" s="198"/>
      <c r="AY23" s="198"/>
      <c r="AZ23" s="198"/>
      <c r="BA23" s="198"/>
      <c r="BB23" s="198"/>
      <c r="BC23" s="198"/>
      <c r="BD23" s="198"/>
      <c r="BE23" s="198"/>
      <c r="BF23" s="198"/>
      <c r="BG23" s="198"/>
      <c r="BH23" s="198"/>
      <c r="BI23" s="198"/>
      <c r="BJ23" s="198"/>
      <c r="BK23" s="198"/>
      <c r="BL23" s="198"/>
      <c r="BM23" s="198"/>
      <c r="BN23" s="198"/>
      <c r="BO23" s="198"/>
      <c r="BP23" s="198"/>
      <c r="BQ23" s="198"/>
      <c r="BR23" s="198"/>
      <c r="BS23" s="198"/>
      <c r="BT23" s="198"/>
      <c r="BU23" s="198"/>
      <c r="BV23" s="198"/>
      <c r="BW23" s="198"/>
      <c r="BX23" s="198"/>
      <c r="BY23" s="198"/>
      <c r="BZ23" s="198"/>
      <c r="CA23" s="198"/>
      <c r="CB23" s="198"/>
      <c r="CC23" s="198"/>
      <c r="CD23" s="198"/>
      <c r="CE23" s="198"/>
      <c r="CF23" s="198"/>
      <c r="CG23" s="198"/>
      <c r="CH23" s="198"/>
      <c r="CI23" s="198"/>
      <c r="CJ23" s="198"/>
      <c r="CK23" s="198"/>
      <c r="CL23" s="198"/>
      <c r="CM23" s="198"/>
      <c r="CN23" s="198"/>
      <c r="CO23" s="198"/>
      <c r="CP23" s="198"/>
      <c r="CQ23" s="198"/>
      <c r="CR23" s="198"/>
      <c r="CS23" s="198"/>
      <c r="CT23" s="198"/>
      <c r="CU23" s="198"/>
      <c r="CV23" s="198"/>
      <c r="CW23" s="198"/>
      <c r="CX23" s="198"/>
      <c r="CY23" s="198"/>
      <c r="CZ23" s="198"/>
      <c r="DA23" s="198"/>
      <c r="DB23" s="198"/>
      <c r="DC23" s="198"/>
      <c r="DD23" s="198"/>
      <c r="DE23" s="198"/>
      <c r="DF23" s="198"/>
      <c r="DG23" s="198"/>
      <c r="DH23" s="198"/>
      <c r="DI23" s="198"/>
      <c r="DJ23" s="198"/>
      <c r="DK23" s="198"/>
      <c r="DL23" s="198"/>
      <c r="DM23" s="198"/>
      <c r="DN23" s="198"/>
      <c r="DO23" s="198"/>
      <c r="DP23" s="198"/>
      <c r="DQ23" s="198"/>
      <c r="DR23" s="198"/>
      <c r="DS23" s="198"/>
      <c r="DT23" s="198"/>
      <c r="DU23" s="198"/>
      <c r="DV23" s="198"/>
      <c r="DW23" s="198"/>
      <c r="DX23" s="198"/>
      <c r="DY23" s="198"/>
      <c r="DZ23" s="198"/>
      <c r="EA23" s="198"/>
      <c r="EB23" s="198"/>
      <c r="EC23" s="198"/>
      <c r="ED23" s="198"/>
      <c r="EE23" s="198"/>
      <c r="EF23" s="198"/>
      <c r="EG23" s="198"/>
      <c r="EH23" s="198"/>
      <c r="EI23" s="198"/>
      <c r="EJ23" s="198"/>
      <c r="EK23" s="198"/>
      <c r="EL23" s="198"/>
      <c r="EM23" s="198"/>
      <c r="EN23" s="198"/>
      <c r="EO23" s="198"/>
      <c r="EP23" s="198"/>
      <c r="EQ23" s="198"/>
      <c r="ER23" s="198"/>
      <c r="ES23" s="198"/>
      <c r="ET23" s="198"/>
      <c r="EU23" s="198"/>
      <c r="EV23" s="198"/>
      <c r="EW23" s="198"/>
      <c r="EX23" s="198"/>
      <c r="EY23" s="198"/>
      <c r="EZ23" s="198"/>
      <c r="FA23" s="198"/>
      <c r="FB23" s="198"/>
      <c r="FC23" s="198"/>
      <c r="FD23" s="198"/>
      <c r="FE23" s="198"/>
      <c r="FF23" s="198"/>
      <c r="FG23" s="198"/>
      <c r="FH23" s="198"/>
      <c r="FI23" s="198"/>
      <c r="FJ23" s="198"/>
      <c r="FK23" s="198"/>
      <c r="FL23" s="198"/>
      <c r="FM23" s="198"/>
      <c r="FN23" s="198"/>
      <c r="FO23" s="198"/>
      <c r="FP23" s="198"/>
      <c r="FQ23" s="198"/>
      <c r="FR23" s="198"/>
      <c r="FS23" s="198"/>
      <c r="FT23" s="198"/>
      <c r="FU23" s="198"/>
      <c r="FV23" s="198"/>
      <c r="FW23" s="198"/>
      <c r="FX23" s="198"/>
      <c r="FY23" s="198"/>
      <c r="FZ23" s="198"/>
      <c r="GA23" s="198"/>
      <c r="GB23" s="198"/>
      <c r="GC23" s="198"/>
      <c r="GD23" s="198"/>
      <c r="GE23" s="198"/>
      <c r="GF23" s="198"/>
      <c r="GG23" s="198"/>
      <c r="GH23" s="198"/>
      <c r="GI23" s="198"/>
      <c r="GJ23" s="198"/>
      <c r="GK23" s="198"/>
      <c r="GL23" s="198"/>
      <c r="GM23" s="198"/>
      <c r="GN23" s="198"/>
      <c r="GO23" s="198"/>
      <c r="GP23" s="198"/>
      <c r="GQ23" s="198"/>
      <c r="GR23" s="198"/>
      <c r="GS23" s="198"/>
      <c r="GT23" s="198"/>
      <c r="GU23" s="198"/>
      <c r="GV23" s="198"/>
      <c r="GW23" s="198"/>
      <c r="GX23" s="198"/>
      <c r="GY23" s="198"/>
      <c r="GZ23" s="198"/>
      <c r="HA23" s="198"/>
      <c r="HB23" s="198"/>
      <c r="HC23" s="198"/>
      <c r="HD23" s="198"/>
      <c r="HE23" s="198"/>
      <c r="HF23" s="198"/>
      <c r="HG23" s="198"/>
      <c r="HH23" s="198"/>
      <c r="HI23" s="198"/>
      <c r="HJ23" s="198"/>
      <c r="HK23" s="198"/>
      <c r="HL23" s="198"/>
      <c r="HM23" s="198"/>
      <c r="HN23" s="198"/>
      <c r="HO23" s="198"/>
      <c r="HP23" s="198"/>
      <c r="HQ23" s="198"/>
      <c r="HR23" s="198"/>
      <c r="HS23" s="198"/>
      <c r="HT23" s="198"/>
      <c r="HU23" s="198"/>
      <c r="HV23" s="198"/>
      <c r="HW23" s="198"/>
      <c r="HX23" s="198"/>
      <c r="HY23" s="198"/>
      <c r="HZ23" s="198"/>
      <c r="IA23" s="198"/>
      <c r="IB23" s="198"/>
      <c r="IC23" s="198"/>
      <c r="ID23" s="198"/>
      <c r="IE23" s="198"/>
      <c r="IF23" s="198"/>
      <c r="IG23" s="198"/>
      <c r="IH23" s="198"/>
      <c r="II23" s="198"/>
      <c r="IJ23" s="198"/>
      <c r="IK23" s="198"/>
      <c r="IL23" s="198"/>
      <c r="IM23" s="198"/>
      <c r="IN23" s="198"/>
      <c r="IO23" s="198"/>
      <c r="IP23" s="198"/>
      <c r="IQ23" s="198"/>
      <c r="IR23" s="198"/>
      <c r="IS23" s="198"/>
    </row>
    <row r="24" spans="1:253" ht="20.45" customHeight="1" x14ac:dyDescent="0.25">
      <c r="A24" s="181">
        <v>1</v>
      </c>
      <c r="B24" s="203" t="s">
        <v>1030</v>
      </c>
      <c r="C24" s="415"/>
      <c r="D24" s="415"/>
      <c r="E24" s="623">
        <f>E25+E71+E102</f>
        <v>129679.51199999999</v>
      </c>
      <c r="F24" s="623">
        <f t="shared" ref="F24:J24" si="6">F25+F71+F102</f>
        <v>229</v>
      </c>
      <c r="G24" s="623">
        <f t="shared" si="6"/>
        <v>0</v>
      </c>
      <c r="H24" s="623">
        <f t="shared" si="6"/>
        <v>0</v>
      </c>
      <c r="I24" s="623">
        <f>I25+I71+I102</f>
        <v>98613</v>
      </c>
      <c r="J24" s="623">
        <f t="shared" si="6"/>
        <v>31066.512000000002</v>
      </c>
      <c r="K24" s="415"/>
      <c r="L24" s="396" t="e">
        <f>SUM(#REF!)</f>
        <v>#REF!</v>
      </c>
      <c r="M24" s="397" t="e">
        <f>#REF!-L24</f>
        <v>#REF!</v>
      </c>
      <c r="N24" s="217">
        <f>G24-K24</f>
        <v>0</v>
      </c>
      <c r="U24" s="218"/>
      <c r="V24" s="218"/>
    </row>
    <row r="25" spans="1:253" ht="20.45" customHeight="1" x14ac:dyDescent="0.25">
      <c r="A25" s="181" t="s">
        <v>959</v>
      </c>
      <c r="B25" s="203" t="s">
        <v>1019</v>
      </c>
      <c r="C25" s="647">
        <v>2971.6710000000021</v>
      </c>
      <c r="D25" s="415"/>
      <c r="E25" s="623">
        <f>E26+E41+E56</f>
        <v>36256.273999999998</v>
      </c>
      <c r="F25" s="623">
        <f t="shared" ref="F25:I25" si="7">F26+F41+F56</f>
        <v>119</v>
      </c>
      <c r="G25" s="623">
        <f t="shared" si="7"/>
        <v>0</v>
      </c>
      <c r="H25" s="623">
        <f t="shared" si="7"/>
        <v>0</v>
      </c>
      <c r="I25" s="623">
        <f t="shared" si="7"/>
        <v>29499.699999999997</v>
      </c>
      <c r="J25" s="623">
        <f>J26+J41+J56</f>
        <v>6756.5739999999996</v>
      </c>
      <c r="K25" s="415"/>
      <c r="L25" s="396" t="e">
        <f>SUM(#REF!)</f>
        <v>#REF!</v>
      </c>
      <c r="M25" s="397" t="e">
        <f>#REF!-L25</f>
        <v>#REF!</v>
      </c>
      <c r="U25" s="218"/>
      <c r="V25" s="218"/>
    </row>
    <row r="26" spans="1:253" ht="20.45" customHeight="1" x14ac:dyDescent="0.25">
      <c r="A26" s="181" t="s">
        <v>144</v>
      </c>
      <c r="B26" s="178" t="str">
        <f>'37'!B19</f>
        <v>Trường Mầm non Chiềng Lương</v>
      </c>
      <c r="C26" s="415"/>
      <c r="D26" s="415"/>
      <c r="E26" s="623">
        <f>SUM(E27:E31)+E37</f>
        <v>12144.933000000001</v>
      </c>
      <c r="F26" s="623">
        <v>46</v>
      </c>
      <c r="G26" s="623">
        <f>SUM(G27:G40)</f>
        <v>0</v>
      </c>
      <c r="H26" s="623">
        <f>H31+H38</f>
        <v>0</v>
      </c>
      <c r="I26" s="623">
        <f>SUM(I27:I31)+I37</f>
        <v>9686.9</v>
      </c>
      <c r="J26" s="623">
        <f>J27+J28+J29+J30+J31+J37</f>
        <v>2458.0329999999999</v>
      </c>
      <c r="K26" s="415"/>
      <c r="L26" s="396" t="e">
        <f>SUM(#REF!)</f>
        <v>#REF!</v>
      </c>
      <c r="M26" s="397" t="e">
        <f>#REF!-L26</f>
        <v>#REF!</v>
      </c>
      <c r="P26" s="247">
        <f>E26-H26-I26-J26-G26</f>
        <v>1.3642420526593924E-12</v>
      </c>
      <c r="U26" s="218"/>
      <c r="V26" s="218"/>
    </row>
    <row r="27" spans="1:253" ht="37.700000000000003" customHeight="1" outlineLevel="1" x14ac:dyDescent="0.25">
      <c r="A27" s="169" t="s">
        <v>22</v>
      </c>
      <c r="B27" s="202" t="s">
        <v>1062</v>
      </c>
      <c r="C27" s="528"/>
      <c r="D27" s="528"/>
      <c r="E27" s="624">
        <f>G27+H27+I27+J27</f>
        <v>9686.9</v>
      </c>
      <c r="F27" s="624"/>
      <c r="G27" s="624"/>
      <c r="H27" s="624"/>
      <c r="I27" s="624">
        <f>9498.9+'CHi khác theo biên chế trường'!J25</f>
        <v>9686.9</v>
      </c>
      <c r="J27" s="624"/>
      <c r="K27" s="415"/>
      <c r="N27" s="217" t="e">
        <f>G25+G72+G103+#REF!</f>
        <v>#REF!</v>
      </c>
      <c r="P27" s="217"/>
      <c r="U27" s="218"/>
      <c r="V27" s="218"/>
    </row>
    <row r="28" spans="1:253" ht="21.6" customHeight="1" outlineLevel="1" x14ac:dyDescent="0.25">
      <c r="A28" s="169" t="s">
        <v>22</v>
      </c>
      <c r="B28" s="398" t="s">
        <v>1060</v>
      </c>
      <c r="C28" s="556"/>
      <c r="D28" s="556"/>
      <c r="E28" s="624">
        <f>G28+H28+I28+J28</f>
        <v>170.93899999999999</v>
      </c>
      <c r="F28" s="624"/>
      <c r="G28" s="624"/>
      <c r="H28" s="624"/>
      <c r="I28" s="624"/>
      <c r="J28" s="624">
        <f>141.851+$M$28</f>
        <v>170.93899999999999</v>
      </c>
      <c r="K28" s="415"/>
      <c r="L28" s="219" t="s">
        <v>1396</v>
      </c>
      <c r="M28" s="219">
        <v>29.088000000000001</v>
      </c>
      <c r="U28" s="218"/>
      <c r="V28" s="218"/>
    </row>
    <row r="29" spans="1:253" ht="21.6" customHeight="1" outlineLevel="1" x14ac:dyDescent="0.25">
      <c r="A29" s="169" t="s">
        <v>22</v>
      </c>
      <c r="B29" s="398" t="s">
        <v>1260</v>
      </c>
      <c r="C29" s="556"/>
      <c r="D29" s="556"/>
      <c r="E29" s="624"/>
      <c r="F29" s="624"/>
      <c r="G29" s="624"/>
      <c r="H29" s="624"/>
      <c r="I29" s="624"/>
      <c r="J29" s="624"/>
      <c r="K29" s="415"/>
      <c r="L29" s="219"/>
      <c r="M29" s="219"/>
      <c r="U29" s="218"/>
      <c r="V29" s="218"/>
    </row>
    <row r="30" spans="1:253" ht="27.75" customHeight="1" outlineLevel="1" x14ac:dyDescent="0.25">
      <c r="A30" s="420" t="s">
        <v>22</v>
      </c>
      <c r="B30" s="421" t="s">
        <v>1114</v>
      </c>
      <c r="C30" s="557"/>
      <c r="D30" s="557"/>
      <c r="E30" s="625">
        <f>SUM(G30:J30)</f>
        <v>0</v>
      </c>
      <c r="F30" s="625"/>
      <c r="G30" s="625"/>
      <c r="H30" s="625"/>
      <c r="I30" s="625"/>
      <c r="J30" s="625"/>
      <c r="K30" s="558"/>
      <c r="L30" s="219"/>
      <c r="M30" s="219"/>
      <c r="U30" s="218"/>
      <c r="V30" s="218"/>
    </row>
    <row r="31" spans="1:253" ht="21.6" customHeight="1" x14ac:dyDescent="0.25">
      <c r="A31" s="204" t="s">
        <v>22</v>
      </c>
      <c r="B31" s="399" t="s">
        <v>1020</v>
      </c>
      <c r="C31" s="559"/>
      <c r="D31" s="559"/>
      <c r="E31" s="623">
        <f>SUM(E32:E36)</f>
        <v>2287.0940000000001</v>
      </c>
      <c r="F31" s="623"/>
      <c r="G31" s="623"/>
      <c r="H31" s="623"/>
      <c r="I31" s="623"/>
      <c r="J31" s="623">
        <f>SUM(J32:J36)</f>
        <v>2287.0940000000001</v>
      </c>
      <c r="K31" s="560"/>
      <c r="L31" s="206"/>
      <c r="M31" s="206"/>
      <c r="N31" s="198"/>
      <c r="O31" s="198"/>
      <c r="P31" s="198"/>
      <c r="Q31" s="198"/>
      <c r="R31" s="198"/>
      <c r="S31" s="198"/>
      <c r="T31" s="198"/>
      <c r="U31" s="207"/>
      <c r="V31" s="207"/>
      <c r="W31" s="198"/>
      <c r="X31" s="198"/>
      <c r="Y31" s="198"/>
      <c r="Z31" s="198"/>
      <c r="AA31" s="198"/>
      <c r="AB31" s="198"/>
      <c r="AC31" s="198"/>
      <c r="AD31" s="198"/>
      <c r="AE31" s="198"/>
      <c r="AF31" s="198"/>
      <c r="AG31" s="198"/>
      <c r="AH31" s="198"/>
      <c r="AI31" s="198"/>
      <c r="AJ31" s="198"/>
      <c r="AK31" s="198"/>
      <c r="AL31" s="198"/>
      <c r="AM31" s="198"/>
      <c r="AN31" s="198"/>
      <c r="AO31" s="198"/>
      <c r="AP31" s="198"/>
      <c r="AQ31" s="198"/>
      <c r="AR31" s="198"/>
      <c r="AS31" s="198"/>
      <c r="AT31" s="198"/>
      <c r="AU31" s="198"/>
      <c r="AV31" s="198"/>
      <c r="AW31" s="198"/>
      <c r="AX31" s="198"/>
      <c r="AY31" s="198"/>
      <c r="AZ31" s="198"/>
      <c r="BA31" s="198"/>
      <c r="BB31" s="198"/>
      <c r="BC31" s="198"/>
      <c r="BD31" s="198"/>
      <c r="BE31" s="198"/>
      <c r="BF31" s="198"/>
      <c r="BG31" s="198"/>
      <c r="BH31" s="198"/>
      <c r="BI31" s="198"/>
      <c r="BJ31" s="198"/>
      <c r="BK31" s="198"/>
      <c r="BL31" s="198"/>
      <c r="BM31" s="198"/>
      <c r="BN31" s="198"/>
      <c r="BO31" s="198"/>
      <c r="BP31" s="198"/>
      <c r="BQ31" s="198"/>
      <c r="BR31" s="198"/>
      <c r="BS31" s="198"/>
      <c r="BT31" s="198"/>
      <c r="BU31" s="198"/>
      <c r="BV31" s="198"/>
      <c r="BW31" s="198"/>
      <c r="BX31" s="198"/>
      <c r="BY31" s="198"/>
      <c r="BZ31" s="198"/>
      <c r="CA31" s="198"/>
      <c r="CB31" s="198"/>
      <c r="CC31" s="198"/>
      <c r="CD31" s="198"/>
      <c r="CE31" s="198"/>
      <c r="CF31" s="198"/>
      <c r="CG31" s="198"/>
      <c r="CH31" s="198"/>
      <c r="CI31" s="198"/>
      <c r="CJ31" s="198"/>
      <c r="CK31" s="198"/>
      <c r="CL31" s="198"/>
      <c r="CM31" s="198"/>
      <c r="CN31" s="198"/>
      <c r="CO31" s="198"/>
      <c r="CP31" s="198"/>
      <c r="CQ31" s="198"/>
      <c r="CR31" s="198"/>
      <c r="CS31" s="198"/>
      <c r="CT31" s="198"/>
      <c r="CU31" s="198"/>
      <c r="CV31" s="198"/>
      <c r="CW31" s="198"/>
      <c r="CX31" s="198"/>
      <c r="CY31" s="198"/>
      <c r="CZ31" s="198"/>
      <c r="DA31" s="198"/>
      <c r="DB31" s="198"/>
      <c r="DC31" s="198"/>
      <c r="DD31" s="198"/>
      <c r="DE31" s="198"/>
      <c r="DF31" s="198"/>
      <c r="DG31" s="198"/>
      <c r="DH31" s="198"/>
      <c r="DI31" s="198"/>
      <c r="DJ31" s="198"/>
      <c r="DK31" s="198"/>
      <c r="DL31" s="198"/>
      <c r="DM31" s="198"/>
      <c r="DN31" s="198"/>
      <c r="DO31" s="198"/>
      <c r="DP31" s="198"/>
      <c r="DQ31" s="198"/>
      <c r="DR31" s="198"/>
      <c r="DS31" s="198"/>
      <c r="DT31" s="198"/>
      <c r="DU31" s="198"/>
      <c r="DV31" s="198"/>
      <c r="DW31" s="198"/>
      <c r="DX31" s="198"/>
      <c r="DY31" s="198"/>
      <c r="DZ31" s="198"/>
      <c r="EA31" s="198"/>
      <c r="EB31" s="198"/>
      <c r="EC31" s="198"/>
      <c r="ED31" s="198"/>
      <c r="EE31" s="198"/>
      <c r="EF31" s="198"/>
      <c r="EG31" s="198"/>
      <c r="EH31" s="198"/>
      <c r="EI31" s="198"/>
      <c r="EJ31" s="198"/>
      <c r="EK31" s="198"/>
      <c r="EL31" s="198"/>
      <c r="EM31" s="198"/>
      <c r="EN31" s="198"/>
      <c r="EO31" s="198"/>
      <c r="EP31" s="198"/>
      <c r="EQ31" s="198"/>
      <c r="ER31" s="198"/>
      <c r="ES31" s="198"/>
      <c r="ET31" s="198"/>
      <c r="EU31" s="198"/>
      <c r="EV31" s="198"/>
      <c r="EW31" s="198"/>
      <c r="EX31" s="198"/>
      <c r="EY31" s="198"/>
      <c r="EZ31" s="198"/>
      <c r="FA31" s="198"/>
      <c r="FB31" s="198"/>
      <c r="FC31" s="198"/>
      <c r="FD31" s="198"/>
      <c r="FE31" s="198"/>
      <c r="FF31" s="198"/>
      <c r="FG31" s="198"/>
      <c r="FH31" s="198"/>
      <c r="FI31" s="198"/>
      <c r="FJ31" s="198"/>
      <c r="FK31" s="198"/>
      <c r="FL31" s="198"/>
      <c r="FM31" s="198"/>
      <c r="FN31" s="198"/>
      <c r="FO31" s="198"/>
      <c r="FP31" s="198"/>
      <c r="FQ31" s="198"/>
      <c r="FR31" s="198"/>
      <c r="FS31" s="198"/>
      <c r="FT31" s="198"/>
      <c r="FU31" s="198"/>
      <c r="FV31" s="198"/>
      <c r="FW31" s="198"/>
      <c r="FX31" s="198"/>
      <c r="FY31" s="198"/>
      <c r="FZ31" s="198"/>
      <c r="GA31" s="198"/>
      <c r="GB31" s="198"/>
      <c r="GC31" s="198"/>
      <c r="GD31" s="198"/>
      <c r="GE31" s="198"/>
      <c r="GF31" s="198"/>
      <c r="GG31" s="198"/>
      <c r="GH31" s="198"/>
      <c r="GI31" s="198"/>
      <c r="GJ31" s="198"/>
      <c r="GK31" s="198"/>
      <c r="GL31" s="198"/>
      <c r="GM31" s="198"/>
      <c r="GN31" s="198"/>
      <c r="GO31" s="198"/>
      <c r="GP31" s="198"/>
      <c r="GQ31" s="198"/>
      <c r="GR31" s="198"/>
      <c r="GS31" s="198"/>
      <c r="GT31" s="198"/>
      <c r="GU31" s="198"/>
      <c r="GV31" s="198"/>
      <c r="GW31" s="198"/>
      <c r="GX31" s="198"/>
      <c r="GY31" s="198"/>
      <c r="GZ31" s="198"/>
      <c r="HA31" s="198"/>
      <c r="HB31" s="198"/>
      <c r="HC31" s="198"/>
      <c r="HD31" s="198"/>
      <c r="HE31" s="198"/>
      <c r="HF31" s="198"/>
      <c r="HG31" s="198"/>
      <c r="HH31" s="198"/>
      <c r="HI31" s="198"/>
      <c r="HJ31" s="198"/>
      <c r="HK31" s="198"/>
      <c r="HL31" s="198"/>
      <c r="HM31" s="198"/>
      <c r="HN31" s="198"/>
      <c r="HO31" s="198"/>
      <c r="HP31" s="198"/>
      <c r="HQ31" s="198"/>
      <c r="HR31" s="198"/>
      <c r="HS31" s="198"/>
      <c r="HT31" s="198"/>
      <c r="HU31" s="198"/>
      <c r="HV31" s="198"/>
      <c r="HW31" s="198"/>
      <c r="HX31" s="198"/>
      <c r="HY31" s="198"/>
      <c r="HZ31" s="198"/>
      <c r="IA31" s="198"/>
      <c r="IB31" s="198"/>
      <c r="IC31" s="198"/>
      <c r="ID31" s="198"/>
      <c r="IE31" s="198"/>
      <c r="IF31" s="198"/>
      <c r="IG31" s="198"/>
      <c r="IH31" s="198"/>
      <c r="II31" s="198"/>
      <c r="IJ31" s="198"/>
      <c r="IK31" s="198"/>
      <c r="IL31" s="198"/>
      <c r="IM31" s="198"/>
      <c r="IN31" s="198"/>
      <c r="IO31" s="198"/>
      <c r="IP31" s="198"/>
      <c r="IQ31" s="198"/>
      <c r="IR31" s="198"/>
      <c r="IS31" s="198"/>
    </row>
    <row r="32" spans="1:253" ht="36.6" customHeight="1" outlineLevel="1" x14ac:dyDescent="0.25">
      <c r="A32" s="211"/>
      <c r="B32" s="400" t="s">
        <v>1021</v>
      </c>
      <c r="C32" s="561"/>
      <c r="D32" s="561"/>
      <c r="E32" s="624">
        <f>G32+H32+I32+J32</f>
        <v>0</v>
      </c>
      <c r="F32" s="626"/>
      <c r="G32" s="626"/>
      <c r="H32" s="626"/>
      <c r="I32" s="626"/>
      <c r="J32" s="626">
        <v>0</v>
      </c>
      <c r="K32" s="563"/>
      <c r="L32" s="220"/>
      <c r="M32" s="220"/>
      <c r="N32" s="6"/>
      <c r="O32" s="6"/>
      <c r="P32" s="6"/>
      <c r="Q32" s="6"/>
      <c r="R32" s="6"/>
      <c r="S32" s="6"/>
      <c r="T32" s="6"/>
      <c r="U32" s="221"/>
      <c r="V32" s="221"/>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row>
    <row r="33" spans="1:16384" s="1" customFormat="1" ht="27.75" customHeight="1" outlineLevel="1" x14ac:dyDescent="0.25">
      <c r="A33" s="401"/>
      <c r="B33" s="402" t="s">
        <v>1022</v>
      </c>
      <c r="C33" s="564"/>
      <c r="D33" s="564"/>
      <c r="E33" s="625">
        <f>G33+H33+I33+J33</f>
        <v>867.2</v>
      </c>
      <c r="F33" s="627"/>
      <c r="G33" s="627"/>
      <c r="H33" s="627"/>
      <c r="I33" s="627"/>
      <c r="J33" s="627">
        <v>867.2</v>
      </c>
      <c r="K33" s="565"/>
      <c r="L33" s="220"/>
      <c r="M33" s="220"/>
      <c r="N33" s="6"/>
      <c r="O33" s="6"/>
      <c r="P33" s="6"/>
      <c r="Q33" s="6"/>
      <c r="R33" s="6"/>
      <c r="S33" s="6"/>
      <c r="T33" s="6"/>
      <c r="U33" s="221"/>
      <c r="V33" s="221"/>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row>
    <row r="34" spans="1:16384" s="1" customFormat="1" ht="36.6" customHeight="1" outlineLevel="1" x14ac:dyDescent="0.25">
      <c r="A34" s="211"/>
      <c r="B34" s="400" t="s">
        <v>1061</v>
      </c>
      <c r="C34" s="561"/>
      <c r="D34" s="407"/>
      <c r="E34" s="625">
        <f>G34+H34+I34+J34</f>
        <v>26.696000000000002</v>
      </c>
      <c r="F34" s="626"/>
      <c r="G34" s="626"/>
      <c r="H34" s="626"/>
      <c r="I34" s="626"/>
      <c r="J34" s="626">
        <f>26.696</f>
        <v>26.696000000000002</v>
      </c>
      <c r="K34" s="563"/>
      <c r="L34" s="220"/>
      <c r="M34" s="220"/>
      <c r="N34" s="6"/>
      <c r="O34" s="6"/>
      <c r="P34" s="6"/>
      <c r="Q34" s="6"/>
      <c r="R34" s="6"/>
      <c r="S34" s="6"/>
      <c r="T34" s="6"/>
      <c r="U34" s="221"/>
      <c r="V34" s="221"/>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row>
    <row r="35" spans="1:16384" s="1" customFormat="1" ht="53.25" customHeight="1" outlineLevel="1" x14ac:dyDescent="0.25">
      <c r="A35" s="211"/>
      <c r="B35" s="400" t="s">
        <v>1029</v>
      </c>
      <c r="C35" s="561"/>
      <c r="D35" s="561"/>
      <c r="E35" s="625">
        <f>G35+H35+I35+J35</f>
        <v>932.95799999999997</v>
      </c>
      <c r="F35" s="626"/>
      <c r="G35" s="626"/>
      <c r="H35" s="626"/>
      <c r="I35" s="626"/>
      <c r="J35" s="626">
        <v>932.95799999999997</v>
      </c>
      <c r="K35" s="566"/>
      <c r="L35" s="220"/>
      <c r="M35" s="220"/>
      <c r="N35" s="6"/>
      <c r="O35" s="6"/>
      <c r="P35" s="6"/>
      <c r="Q35" s="6"/>
      <c r="R35" s="6"/>
      <c r="S35" s="6"/>
      <c r="T35" s="6"/>
      <c r="U35" s="221"/>
      <c r="V35" s="221"/>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row>
    <row r="36" spans="1:16384" s="1" customFormat="1" ht="36.6" customHeight="1" outlineLevel="1" x14ac:dyDescent="0.25">
      <c r="A36" s="211"/>
      <c r="B36" s="400" t="s">
        <v>964</v>
      </c>
      <c r="C36" s="561"/>
      <c r="D36" s="561"/>
      <c r="E36" s="625">
        <f>G36+H36+I36+J36</f>
        <v>460.24</v>
      </c>
      <c r="F36" s="626"/>
      <c r="G36" s="626"/>
      <c r="H36" s="626"/>
      <c r="I36" s="626"/>
      <c r="J36" s="626">
        <v>460.24</v>
      </c>
      <c r="K36" s="563"/>
      <c r="L36" s="220"/>
      <c r="M36" s="220"/>
      <c r="N36" s="6"/>
      <c r="O36" s="6"/>
      <c r="P36" s="6"/>
      <c r="Q36" s="6"/>
      <c r="R36" s="6"/>
      <c r="S36" s="6"/>
      <c r="T36" s="6"/>
      <c r="U36" s="221"/>
      <c r="V36" s="221"/>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row>
    <row r="37" spans="1:16384" s="198" customFormat="1" ht="27" customHeight="1" x14ac:dyDescent="0.25">
      <c r="A37" s="204" t="s">
        <v>22</v>
      </c>
      <c r="B37" s="399" t="s">
        <v>1023</v>
      </c>
      <c r="C37" s="559"/>
      <c r="D37" s="559"/>
      <c r="E37" s="623">
        <f>SUM(E38:E40)</f>
        <v>0</v>
      </c>
      <c r="F37" s="623"/>
      <c r="G37" s="623"/>
      <c r="H37" s="623"/>
      <c r="I37" s="623"/>
      <c r="J37" s="623">
        <f>J38</f>
        <v>0</v>
      </c>
      <c r="K37" s="560"/>
      <c r="L37" s="206"/>
      <c r="M37" s="206"/>
      <c r="U37" s="207"/>
      <c r="V37" s="207"/>
    </row>
    <row r="38" spans="1:16384" s="1" customFormat="1" ht="36.6" customHeight="1" outlineLevel="1" x14ac:dyDescent="0.25">
      <c r="A38" s="211"/>
      <c r="B38" s="400" t="s">
        <v>966</v>
      </c>
      <c r="C38" s="561"/>
      <c r="D38" s="561"/>
      <c r="E38" s="624">
        <f>G38+H38+I38+J38</f>
        <v>0</v>
      </c>
      <c r="F38" s="623"/>
      <c r="G38" s="623"/>
      <c r="H38" s="623"/>
      <c r="I38" s="623"/>
      <c r="J38" s="624"/>
      <c r="K38" s="563"/>
      <c r="L38" s="206"/>
      <c r="M38" s="206"/>
      <c r="N38" s="198"/>
      <c r="O38" s="198"/>
      <c r="P38" s="198"/>
      <c r="Q38" s="198"/>
      <c r="R38" s="198"/>
      <c r="S38" s="198"/>
      <c r="T38" s="198"/>
      <c r="U38" s="207"/>
      <c r="V38" s="207"/>
      <c r="W38" s="198"/>
      <c r="X38" s="198"/>
      <c r="Y38" s="198"/>
      <c r="Z38" s="198"/>
      <c r="AA38" s="198"/>
      <c r="AB38" s="198"/>
      <c r="AC38" s="198"/>
      <c r="AD38" s="198"/>
      <c r="AE38" s="198"/>
      <c r="AF38" s="198"/>
      <c r="AG38" s="198"/>
      <c r="AH38" s="198"/>
      <c r="AI38" s="198"/>
      <c r="AJ38" s="198"/>
      <c r="AK38" s="198"/>
      <c r="AL38" s="198"/>
      <c r="AM38" s="198"/>
      <c r="AN38" s="198"/>
      <c r="AO38" s="198"/>
      <c r="AP38" s="198"/>
      <c r="AQ38" s="198"/>
      <c r="AR38" s="198"/>
      <c r="AS38" s="198"/>
      <c r="AT38" s="198"/>
      <c r="AU38" s="198"/>
      <c r="AV38" s="198"/>
      <c r="AW38" s="198"/>
      <c r="AX38" s="198"/>
      <c r="AY38" s="198"/>
      <c r="AZ38" s="198"/>
      <c r="BA38" s="198"/>
      <c r="BB38" s="198"/>
      <c r="BC38" s="198"/>
      <c r="BD38" s="198"/>
      <c r="BE38" s="198"/>
      <c r="BF38" s="198"/>
      <c r="BG38" s="198"/>
      <c r="BH38" s="198"/>
      <c r="BI38" s="198"/>
      <c r="BJ38" s="198"/>
      <c r="BK38" s="198"/>
      <c r="BL38" s="198"/>
      <c r="BM38" s="198"/>
      <c r="BN38" s="198"/>
      <c r="BO38" s="198"/>
      <c r="BP38" s="198"/>
      <c r="BQ38" s="198"/>
      <c r="BR38" s="198"/>
      <c r="BS38" s="198"/>
      <c r="BT38" s="198"/>
      <c r="BU38" s="198"/>
      <c r="BV38" s="198"/>
      <c r="BW38" s="198"/>
      <c r="BX38" s="198"/>
      <c r="BY38" s="198"/>
      <c r="BZ38" s="198"/>
      <c r="CA38" s="198"/>
      <c r="CB38" s="198"/>
      <c r="CC38" s="198"/>
      <c r="CD38" s="198"/>
      <c r="CE38" s="198"/>
      <c r="CF38" s="198"/>
      <c r="CG38" s="198"/>
      <c r="CH38" s="198"/>
      <c r="CI38" s="198"/>
      <c r="CJ38" s="198"/>
      <c r="CK38" s="198"/>
      <c r="CL38" s="198"/>
      <c r="CM38" s="198"/>
      <c r="CN38" s="198"/>
      <c r="CO38" s="198"/>
      <c r="CP38" s="198"/>
      <c r="CQ38" s="198"/>
      <c r="CR38" s="198"/>
      <c r="CS38" s="198"/>
      <c r="CT38" s="198"/>
      <c r="CU38" s="198"/>
      <c r="CV38" s="198"/>
      <c r="CW38" s="198"/>
      <c r="CX38" s="198"/>
      <c r="CY38" s="198"/>
      <c r="CZ38" s="198"/>
      <c r="DA38" s="198"/>
      <c r="DB38" s="198"/>
      <c r="DC38" s="198"/>
      <c r="DD38" s="198"/>
      <c r="DE38" s="198"/>
      <c r="DF38" s="198"/>
      <c r="DG38" s="198"/>
      <c r="DH38" s="198"/>
      <c r="DI38" s="198"/>
      <c r="DJ38" s="198"/>
      <c r="DK38" s="198"/>
      <c r="DL38" s="198"/>
      <c r="DM38" s="198"/>
      <c r="DN38" s="198"/>
      <c r="DO38" s="198"/>
      <c r="DP38" s="198"/>
      <c r="DQ38" s="198"/>
      <c r="DR38" s="198"/>
      <c r="DS38" s="198"/>
      <c r="DT38" s="198"/>
      <c r="DU38" s="198"/>
      <c r="DV38" s="198"/>
      <c r="DW38" s="198"/>
      <c r="DX38" s="198"/>
      <c r="DY38" s="198"/>
      <c r="DZ38" s="198"/>
      <c r="EA38" s="198"/>
      <c r="EB38" s="198"/>
      <c r="EC38" s="198"/>
      <c r="ED38" s="198"/>
      <c r="EE38" s="198"/>
      <c r="EF38" s="198"/>
      <c r="EG38" s="198"/>
      <c r="EH38" s="198"/>
      <c r="EI38" s="198"/>
      <c r="EJ38" s="198"/>
      <c r="EK38" s="198"/>
      <c r="EL38" s="198"/>
      <c r="EM38" s="198"/>
      <c r="EN38" s="198"/>
      <c r="EO38" s="198"/>
      <c r="EP38" s="198"/>
      <c r="EQ38" s="198"/>
      <c r="ER38" s="198"/>
      <c r="ES38" s="198"/>
      <c r="ET38" s="198"/>
      <c r="EU38" s="198"/>
      <c r="EV38" s="198"/>
      <c r="EW38" s="198"/>
      <c r="EX38" s="198"/>
      <c r="EY38" s="198"/>
      <c r="EZ38" s="198"/>
      <c r="FA38" s="198"/>
      <c r="FB38" s="198"/>
      <c r="FC38" s="198"/>
      <c r="FD38" s="198"/>
      <c r="FE38" s="198"/>
      <c r="FF38" s="198"/>
      <c r="FG38" s="198"/>
      <c r="FH38" s="198"/>
      <c r="FI38" s="198"/>
      <c r="FJ38" s="198"/>
      <c r="FK38" s="198"/>
      <c r="FL38" s="198"/>
      <c r="FM38" s="198"/>
      <c r="FN38" s="198"/>
      <c r="FO38" s="198"/>
      <c r="FP38" s="198"/>
      <c r="FQ38" s="198"/>
      <c r="FR38" s="198"/>
      <c r="FS38" s="198"/>
      <c r="FT38" s="198"/>
      <c r="FU38" s="198"/>
      <c r="FV38" s="198"/>
      <c r="FW38" s="198"/>
      <c r="FX38" s="198"/>
      <c r="FY38" s="198"/>
      <c r="FZ38" s="198"/>
      <c r="GA38" s="198"/>
      <c r="GB38" s="198"/>
      <c r="GC38" s="198"/>
      <c r="GD38" s="198"/>
      <c r="GE38" s="198"/>
      <c r="GF38" s="198"/>
      <c r="GG38" s="198"/>
      <c r="GH38" s="198"/>
      <c r="GI38" s="198"/>
      <c r="GJ38" s="198"/>
      <c r="GK38" s="198"/>
      <c r="GL38" s="198"/>
      <c r="GM38" s="198"/>
      <c r="GN38" s="198"/>
      <c r="GO38" s="198"/>
      <c r="GP38" s="198"/>
      <c r="GQ38" s="198"/>
      <c r="GR38" s="198"/>
      <c r="GS38" s="198"/>
      <c r="GT38" s="198"/>
      <c r="GU38" s="198"/>
      <c r="GV38" s="198"/>
      <c r="GW38" s="198"/>
      <c r="GX38" s="198"/>
      <c r="GY38" s="198"/>
      <c r="GZ38" s="198"/>
      <c r="HA38" s="198"/>
      <c r="HB38" s="198"/>
      <c r="HC38" s="198"/>
      <c r="HD38" s="198"/>
      <c r="HE38" s="198"/>
      <c r="HF38" s="198"/>
      <c r="HG38" s="198"/>
      <c r="HH38" s="198"/>
      <c r="HI38" s="198"/>
      <c r="HJ38" s="198"/>
      <c r="HK38" s="198"/>
      <c r="HL38" s="198"/>
      <c r="HM38" s="198"/>
      <c r="HN38" s="198"/>
      <c r="HO38" s="198"/>
      <c r="HP38" s="198"/>
      <c r="HQ38" s="198"/>
      <c r="HR38" s="198"/>
      <c r="HS38" s="198"/>
      <c r="HT38" s="198"/>
      <c r="HU38" s="198"/>
      <c r="HV38" s="198"/>
      <c r="HW38" s="198"/>
      <c r="HX38" s="198"/>
      <c r="HY38" s="198"/>
      <c r="HZ38" s="198"/>
      <c r="IA38" s="198"/>
      <c r="IB38" s="198"/>
      <c r="IC38" s="198"/>
      <c r="ID38" s="198"/>
      <c r="IE38" s="198"/>
      <c r="IF38" s="198"/>
      <c r="IG38" s="198"/>
      <c r="IH38" s="198"/>
      <c r="II38" s="198"/>
      <c r="IJ38" s="198"/>
      <c r="IK38" s="198"/>
      <c r="IL38" s="198"/>
      <c r="IM38" s="198"/>
      <c r="IN38" s="198"/>
      <c r="IO38" s="198"/>
      <c r="IP38" s="198"/>
      <c r="IQ38" s="198"/>
      <c r="IR38" s="198"/>
      <c r="IS38" s="198"/>
    </row>
    <row r="39" spans="1:16384" s="1" customFormat="1" ht="36.6" customHeight="1" outlineLevel="1" x14ac:dyDescent="0.25">
      <c r="A39" s="211"/>
      <c r="B39" s="400" t="s">
        <v>1024</v>
      </c>
      <c r="C39" s="561"/>
      <c r="D39" s="561"/>
      <c r="E39" s="624"/>
      <c r="F39" s="626"/>
      <c r="G39" s="626"/>
      <c r="H39" s="626"/>
      <c r="I39" s="626"/>
      <c r="J39" s="626"/>
      <c r="K39" s="529"/>
      <c r="L39" s="220"/>
      <c r="M39" s="220"/>
      <c r="N39" s="6"/>
      <c r="O39" s="6"/>
      <c r="P39" s="6"/>
      <c r="Q39" s="6"/>
      <c r="R39" s="6"/>
      <c r="S39" s="6"/>
      <c r="T39" s="6"/>
      <c r="U39" s="221"/>
      <c r="V39" s="221"/>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row>
    <row r="40" spans="1:16384" s="1" customFormat="1" ht="36.6" customHeight="1" outlineLevel="1" x14ac:dyDescent="0.25">
      <c r="A40" s="211"/>
      <c r="B40" s="400" t="s">
        <v>967</v>
      </c>
      <c r="C40" s="561"/>
      <c r="D40" s="561"/>
      <c r="E40" s="624">
        <f>G40+H40+I40+J40</f>
        <v>0</v>
      </c>
      <c r="F40" s="626"/>
      <c r="G40" s="626"/>
      <c r="H40" s="626"/>
      <c r="I40" s="626"/>
      <c r="J40" s="626"/>
      <c r="K40" s="529"/>
      <c r="L40" s="220"/>
      <c r="M40" s="220"/>
      <c r="N40" s="6"/>
      <c r="O40" s="6"/>
      <c r="P40" s="6"/>
      <c r="Q40" s="6"/>
      <c r="R40" s="6"/>
      <c r="S40" s="6"/>
      <c r="T40" s="6"/>
      <c r="U40" s="221"/>
      <c r="V40" s="221"/>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row>
    <row r="41" spans="1:16384" s="1" customFormat="1" ht="22.7" customHeight="1" x14ac:dyDescent="0.25">
      <c r="A41" s="181" t="s">
        <v>146</v>
      </c>
      <c r="B41" s="178" t="s">
        <v>1233</v>
      </c>
      <c r="C41" s="415"/>
      <c r="D41" s="415"/>
      <c r="E41" s="623">
        <f>E42+E43+E46+E52</f>
        <v>17227.595999999998</v>
      </c>
      <c r="F41" s="623">
        <v>38</v>
      </c>
      <c r="G41" s="623">
        <f>SUM(G42:G55)</f>
        <v>0</v>
      </c>
      <c r="H41" s="623">
        <f>H46+H52</f>
        <v>0</v>
      </c>
      <c r="I41" s="623">
        <f>SUM(I42:I55)</f>
        <v>14550.3</v>
      </c>
      <c r="J41" s="623">
        <f>+J42+J43+J44+J45+J46+J52</f>
        <v>2677.2959999999998</v>
      </c>
      <c r="K41" s="529"/>
      <c r="L41" s="220"/>
      <c r="M41" s="220"/>
      <c r="N41" s="6"/>
      <c r="O41" s="6"/>
      <c r="P41" s="247">
        <f>E41-H41-I41-J41-G41</f>
        <v>-1.3642420526593924E-12</v>
      </c>
      <c r="Q41" s="6"/>
      <c r="R41" s="6"/>
      <c r="S41" s="6"/>
      <c r="T41" s="6"/>
      <c r="U41" s="221"/>
      <c r="V41" s="221"/>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row>
    <row r="42" spans="1:16384" s="1" customFormat="1" ht="40.35" customHeight="1" outlineLevel="1" x14ac:dyDescent="0.25">
      <c r="A42" s="169" t="s">
        <v>22</v>
      </c>
      <c r="B42" s="202" t="s">
        <v>1062</v>
      </c>
      <c r="C42" s="528"/>
      <c r="D42" s="528"/>
      <c r="E42" s="624">
        <f>G42+H42+I42+J42</f>
        <v>14550.3</v>
      </c>
      <c r="F42" s="624"/>
      <c r="G42" s="624"/>
      <c r="H42" s="624"/>
      <c r="I42" s="624">
        <f>14338.3+'CHi khác theo biên chế trường'!J17</f>
        <v>14550.3</v>
      </c>
      <c r="J42" s="624"/>
      <c r="K42" s="529"/>
      <c r="L42" s="396" t="e">
        <f>SUM(#REF!)</f>
        <v>#REF!</v>
      </c>
      <c r="M42" s="397" t="e">
        <f>#REF!-L42</f>
        <v>#REF!</v>
      </c>
      <c r="P42" s="217" t="e">
        <f>G42+#REF!</f>
        <v>#REF!</v>
      </c>
      <c r="U42" s="218"/>
      <c r="V42" s="218"/>
    </row>
    <row r="43" spans="1:16384" s="1" customFormat="1" ht="19.350000000000001" customHeight="1" outlineLevel="1" x14ac:dyDescent="0.25">
      <c r="A43" s="169" t="s">
        <v>22</v>
      </c>
      <c r="B43" s="398" t="s">
        <v>1060</v>
      </c>
      <c r="C43" s="556"/>
      <c r="D43" s="556"/>
      <c r="E43" s="624">
        <f>G43+H43+I43+J43</f>
        <v>170.93899999999999</v>
      </c>
      <c r="F43" s="624"/>
      <c r="G43" s="624"/>
      <c r="H43" s="624"/>
      <c r="I43" s="624"/>
      <c r="J43" s="624">
        <f>141.851+$M$28</f>
        <v>170.93899999999999</v>
      </c>
      <c r="K43" s="529"/>
      <c r="L43" s="219"/>
      <c r="M43" s="219"/>
      <c r="U43" s="218"/>
      <c r="V43" s="218"/>
    </row>
    <row r="44" spans="1:16384" s="1" customFormat="1" ht="21.6" customHeight="1" outlineLevel="1" x14ac:dyDescent="0.25">
      <c r="A44" s="169" t="s">
        <v>22</v>
      </c>
      <c r="B44" s="398" t="s">
        <v>1260</v>
      </c>
      <c r="C44" s="556"/>
      <c r="D44" s="556"/>
      <c r="E44" s="624"/>
      <c r="F44" s="624"/>
      <c r="G44" s="624"/>
      <c r="H44" s="624"/>
      <c r="I44" s="624"/>
      <c r="J44" s="624"/>
      <c r="K44" s="415"/>
      <c r="L44" s="219"/>
      <c r="M44" s="219"/>
      <c r="U44" s="218"/>
      <c r="V44" s="218"/>
    </row>
    <row r="45" spans="1:16384" s="1" customFormat="1" ht="21.6" customHeight="1" outlineLevel="1" x14ac:dyDescent="0.25">
      <c r="A45" s="169" t="s">
        <v>22</v>
      </c>
      <c r="B45" s="398" t="s">
        <v>1114</v>
      </c>
      <c r="C45" s="556"/>
      <c r="D45" s="556"/>
      <c r="E45" s="624">
        <f t="shared" ref="E45:E101" si="8">SUM(G45:J45)</f>
        <v>0</v>
      </c>
      <c r="F45" s="624"/>
      <c r="G45" s="624"/>
      <c r="H45" s="624"/>
      <c r="I45" s="624"/>
      <c r="J45" s="624"/>
      <c r="K45" s="415"/>
      <c r="L45" s="219"/>
      <c r="M45" s="219"/>
      <c r="U45" s="218"/>
      <c r="V45" s="218"/>
    </row>
    <row r="46" spans="1:16384" s="1" customFormat="1" ht="19.350000000000001" customHeight="1" x14ac:dyDescent="0.25">
      <c r="A46" s="204" t="s">
        <v>22</v>
      </c>
      <c r="B46" s="399" t="s">
        <v>1020</v>
      </c>
      <c r="C46" s="559"/>
      <c r="D46" s="559"/>
      <c r="E46" s="623">
        <f t="shared" si="8"/>
        <v>2506.357</v>
      </c>
      <c r="F46" s="623"/>
      <c r="G46" s="623"/>
      <c r="H46" s="623"/>
      <c r="I46" s="623"/>
      <c r="J46" s="623">
        <f>SUM(J47:J51)</f>
        <v>2506.357</v>
      </c>
      <c r="K46" s="529"/>
      <c r="L46" s="206"/>
      <c r="M46" s="206"/>
      <c r="N46" s="198"/>
      <c r="O46" s="198"/>
      <c r="P46" s="198"/>
      <c r="Q46" s="198"/>
      <c r="R46" s="198"/>
      <c r="S46" s="198"/>
      <c r="T46" s="198"/>
      <c r="U46" s="207"/>
      <c r="V46" s="207"/>
      <c r="W46" s="198"/>
      <c r="X46" s="198"/>
      <c r="Y46" s="198"/>
      <c r="Z46" s="198"/>
      <c r="AA46" s="198"/>
      <c r="AB46" s="198"/>
      <c r="AC46" s="198"/>
      <c r="AD46" s="198"/>
      <c r="AE46" s="198"/>
      <c r="AF46" s="198"/>
      <c r="AG46" s="198"/>
      <c r="AH46" s="198"/>
      <c r="AI46" s="198"/>
      <c r="AJ46" s="198"/>
      <c r="AK46" s="198"/>
      <c r="AL46" s="198"/>
      <c r="AM46" s="198"/>
      <c r="AN46" s="198"/>
      <c r="AO46" s="198"/>
      <c r="AP46" s="198"/>
      <c r="AQ46" s="198"/>
      <c r="AR46" s="198"/>
      <c r="AS46" s="198"/>
      <c r="AT46" s="198"/>
      <c r="AU46" s="198"/>
      <c r="AV46" s="198"/>
      <c r="AW46" s="198"/>
      <c r="AX46" s="198"/>
      <c r="AY46" s="198"/>
      <c r="AZ46" s="198"/>
      <c r="BA46" s="198"/>
      <c r="BB46" s="198"/>
      <c r="BC46" s="198"/>
      <c r="BD46" s="198"/>
      <c r="BE46" s="198"/>
      <c r="BF46" s="198"/>
      <c r="BG46" s="198"/>
      <c r="BH46" s="198"/>
      <c r="BI46" s="198"/>
      <c r="BJ46" s="198"/>
      <c r="BK46" s="198"/>
      <c r="BL46" s="198"/>
      <c r="BM46" s="198"/>
      <c r="BN46" s="198"/>
      <c r="BO46" s="198"/>
      <c r="BP46" s="198"/>
      <c r="BQ46" s="198"/>
      <c r="BR46" s="198"/>
      <c r="BS46" s="198"/>
      <c r="BT46" s="198"/>
      <c r="BU46" s="198"/>
      <c r="BV46" s="198"/>
      <c r="BW46" s="198"/>
      <c r="BX46" s="198"/>
      <c r="BY46" s="198"/>
      <c r="BZ46" s="198"/>
      <c r="CA46" s="198"/>
      <c r="CB46" s="198"/>
      <c r="CC46" s="198"/>
      <c r="CD46" s="198"/>
      <c r="CE46" s="198"/>
      <c r="CF46" s="198"/>
      <c r="CG46" s="198"/>
      <c r="CH46" s="198"/>
      <c r="CI46" s="198"/>
      <c r="CJ46" s="198"/>
      <c r="CK46" s="198"/>
      <c r="CL46" s="198"/>
      <c r="CM46" s="198"/>
      <c r="CN46" s="198"/>
      <c r="CO46" s="198"/>
      <c r="CP46" s="198"/>
      <c r="CQ46" s="198"/>
      <c r="CR46" s="198"/>
      <c r="CS46" s="198"/>
      <c r="CT46" s="198"/>
      <c r="CU46" s="198"/>
      <c r="CV46" s="198"/>
      <c r="CW46" s="198"/>
      <c r="CX46" s="198"/>
      <c r="CY46" s="198"/>
      <c r="CZ46" s="198"/>
      <c r="DA46" s="198"/>
      <c r="DB46" s="198"/>
      <c r="DC46" s="198"/>
      <c r="DD46" s="198"/>
      <c r="DE46" s="198"/>
      <c r="DF46" s="198"/>
      <c r="DG46" s="198"/>
      <c r="DH46" s="198"/>
      <c r="DI46" s="198"/>
      <c r="DJ46" s="198"/>
      <c r="DK46" s="198"/>
      <c r="DL46" s="198"/>
      <c r="DM46" s="198"/>
      <c r="DN46" s="198"/>
      <c r="DO46" s="198"/>
      <c r="DP46" s="198"/>
      <c r="DQ46" s="198"/>
      <c r="DR46" s="198"/>
      <c r="DS46" s="198"/>
      <c r="DT46" s="198"/>
      <c r="DU46" s="198"/>
      <c r="DV46" s="198"/>
      <c r="DW46" s="198"/>
      <c r="DX46" s="198"/>
      <c r="DY46" s="198"/>
      <c r="DZ46" s="198"/>
      <c r="EA46" s="198"/>
      <c r="EB46" s="198"/>
      <c r="EC46" s="198"/>
      <c r="ED46" s="198"/>
      <c r="EE46" s="198"/>
      <c r="EF46" s="198"/>
      <c r="EG46" s="198"/>
      <c r="EH46" s="198"/>
      <c r="EI46" s="198"/>
      <c r="EJ46" s="198"/>
      <c r="EK46" s="198"/>
      <c r="EL46" s="198"/>
      <c r="EM46" s="198"/>
      <c r="EN46" s="198"/>
      <c r="EO46" s="198"/>
      <c r="EP46" s="198"/>
      <c r="EQ46" s="198"/>
      <c r="ER46" s="198"/>
      <c r="ES46" s="198"/>
      <c r="ET46" s="198"/>
      <c r="EU46" s="198"/>
      <c r="EV46" s="198"/>
      <c r="EW46" s="198"/>
      <c r="EX46" s="198"/>
      <c r="EY46" s="198"/>
      <c r="EZ46" s="198"/>
      <c r="FA46" s="198"/>
      <c r="FB46" s="198"/>
      <c r="FC46" s="198"/>
      <c r="FD46" s="198"/>
      <c r="FE46" s="198"/>
      <c r="FF46" s="198"/>
      <c r="FG46" s="198"/>
      <c r="FH46" s="198"/>
      <c r="FI46" s="198"/>
      <c r="FJ46" s="198"/>
      <c r="FK46" s="198"/>
      <c r="FL46" s="198"/>
      <c r="FM46" s="198"/>
      <c r="FN46" s="198"/>
      <c r="FO46" s="198"/>
      <c r="FP46" s="198"/>
      <c r="FQ46" s="198"/>
      <c r="FR46" s="198"/>
      <c r="FS46" s="198"/>
      <c r="FT46" s="198"/>
      <c r="FU46" s="198"/>
      <c r="FV46" s="198"/>
      <c r="FW46" s="198"/>
      <c r="FX46" s="198"/>
      <c r="FY46" s="198"/>
      <c r="FZ46" s="198"/>
      <c r="GA46" s="198"/>
      <c r="GB46" s="198"/>
      <c r="GC46" s="198"/>
      <c r="GD46" s="198"/>
      <c r="GE46" s="198"/>
      <c r="GF46" s="198"/>
      <c r="GG46" s="198"/>
      <c r="GH46" s="198"/>
      <c r="GI46" s="198"/>
      <c r="GJ46" s="198"/>
      <c r="GK46" s="198"/>
      <c r="GL46" s="198"/>
      <c r="GM46" s="198"/>
      <c r="GN46" s="198"/>
      <c r="GO46" s="198"/>
      <c r="GP46" s="198"/>
      <c r="GQ46" s="198"/>
      <c r="GR46" s="198"/>
      <c r="GS46" s="198"/>
      <c r="GT46" s="198"/>
      <c r="GU46" s="198"/>
      <c r="GV46" s="198"/>
      <c r="GW46" s="198"/>
      <c r="GX46" s="198"/>
      <c r="GY46" s="198"/>
      <c r="GZ46" s="198"/>
      <c r="HA46" s="198"/>
      <c r="HB46" s="198"/>
      <c r="HC46" s="198"/>
      <c r="HD46" s="198"/>
      <c r="HE46" s="198"/>
      <c r="HF46" s="198"/>
      <c r="HG46" s="198"/>
      <c r="HH46" s="198"/>
      <c r="HI46" s="198"/>
      <c r="HJ46" s="198"/>
      <c r="HK46" s="198"/>
      <c r="HL46" s="198"/>
      <c r="HM46" s="198"/>
      <c r="HN46" s="198"/>
      <c r="HO46" s="198"/>
      <c r="HP46" s="198"/>
      <c r="HQ46" s="198"/>
      <c r="HR46" s="198"/>
      <c r="HS46" s="198"/>
      <c r="HT46" s="198"/>
      <c r="HU46" s="198"/>
      <c r="HV46" s="198"/>
      <c r="HW46" s="198"/>
      <c r="HX46" s="198"/>
      <c r="HY46" s="198"/>
      <c r="HZ46" s="198"/>
      <c r="IA46" s="198"/>
      <c r="IB46" s="198"/>
      <c r="IC46" s="198"/>
      <c r="ID46" s="198"/>
      <c r="IE46" s="198"/>
      <c r="IF46" s="198"/>
      <c r="IG46" s="198"/>
      <c r="IH46" s="198"/>
      <c r="II46" s="198"/>
      <c r="IJ46" s="198"/>
      <c r="IK46" s="198"/>
      <c r="IL46" s="198"/>
      <c r="IM46" s="198"/>
      <c r="IN46" s="198"/>
      <c r="IO46" s="198"/>
      <c r="IP46" s="198"/>
      <c r="IQ46" s="198"/>
      <c r="IR46" s="198"/>
      <c r="IS46" s="198"/>
    </row>
    <row r="47" spans="1:16384" s="1" customFormat="1" ht="36.950000000000003" customHeight="1" outlineLevel="1" x14ac:dyDescent="0.25">
      <c r="A47" s="211"/>
      <c r="B47" s="400" t="s">
        <v>1021</v>
      </c>
      <c r="C47" s="561"/>
      <c r="D47" s="561"/>
      <c r="E47" s="624">
        <f t="shared" si="8"/>
        <v>0</v>
      </c>
      <c r="F47" s="626"/>
      <c r="G47" s="626"/>
      <c r="H47" s="626"/>
      <c r="I47" s="626"/>
      <c r="J47" s="626">
        <v>0</v>
      </c>
      <c r="K47" s="563"/>
      <c r="L47" s="219"/>
      <c r="M47" s="219"/>
      <c r="U47" s="218"/>
      <c r="V47" s="218"/>
    </row>
    <row r="48" spans="1:16384" s="1" customFormat="1" ht="27" customHeight="1" outlineLevel="1" x14ac:dyDescent="0.25">
      <c r="A48" s="401"/>
      <c r="B48" s="402" t="s">
        <v>1022</v>
      </c>
      <c r="C48" s="564"/>
      <c r="D48" s="567"/>
      <c r="E48" s="625">
        <f t="shared" si="8"/>
        <v>1022.23</v>
      </c>
      <c r="F48" s="627"/>
      <c r="G48" s="627"/>
      <c r="H48" s="627"/>
      <c r="I48" s="627"/>
      <c r="J48" s="627">
        <f>1022.23</f>
        <v>1022.23</v>
      </c>
      <c r="K48" s="565"/>
      <c r="L48" s="401"/>
      <c r="M48" s="402"/>
      <c r="N48" s="403"/>
      <c r="O48" s="403"/>
      <c r="P48" s="404"/>
      <c r="Q48" s="405"/>
      <c r="R48" s="405"/>
      <c r="S48" s="405"/>
      <c r="T48" s="405"/>
      <c r="U48" s="405"/>
      <c r="V48" s="406"/>
      <c r="W48" s="401"/>
      <c r="X48" s="402"/>
      <c r="Y48" s="403"/>
      <c r="Z48" s="403"/>
      <c r="AA48" s="404"/>
      <c r="AB48" s="405"/>
      <c r="AC48" s="405"/>
      <c r="AD48" s="405"/>
      <c r="AE48" s="405"/>
      <c r="AF48" s="405"/>
      <c r="AG48" s="406"/>
      <c r="AH48" s="401"/>
      <c r="AI48" s="402"/>
      <c r="AJ48" s="403"/>
      <c r="AK48" s="403"/>
      <c r="AL48" s="404"/>
      <c r="AM48" s="405"/>
      <c r="AN48" s="405"/>
      <c r="AO48" s="405"/>
      <c r="AP48" s="405"/>
      <c r="AQ48" s="405"/>
      <c r="AR48" s="406"/>
      <c r="AS48" s="401"/>
      <c r="AT48" s="402"/>
      <c r="AU48" s="403"/>
      <c r="AV48" s="403"/>
      <c r="AW48" s="404"/>
      <c r="AX48" s="405"/>
      <c r="AY48" s="405"/>
      <c r="AZ48" s="405"/>
      <c r="BA48" s="405"/>
      <c r="BB48" s="405"/>
      <c r="BC48" s="406"/>
      <c r="BD48" s="401"/>
      <c r="BE48" s="402"/>
      <c r="BF48" s="403"/>
      <c r="BG48" s="403"/>
      <c r="BH48" s="404"/>
      <c r="BI48" s="405"/>
      <c r="BJ48" s="405"/>
      <c r="BK48" s="405"/>
      <c r="BL48" s="405"/>
      <c r="BM48" s="405"/>
      <c r="BN48" s="406"/>
      <c r="BO48" s="401"/>
      <c r="BP48" s="402"/>
      <c r="BQ48" s="403"/>
      <c r="BR48" s="403"/>
      <c r="BS48" s="404"/>
      <c r="BT48" s="405"/>
      <c r="BU48" s="405"/>
      <c r="BV48" s="405"/>
      <c r="BW48" s="405"/>
      <c r="BX48" s="405"/>
      <c r="BY48" s="406"/>
      <c r="BZ48" s="401"/>
      <c r="CA48" s="402"/>
      <c r="CB48" s="403"/>
      <c r="CC48" s="403"/>
      <c r="CD48" s="404"/>
      <c r="CE48" s="405"/>
      <c r="CF48" s="405"/>
      <c r="CG48" s="405"/>
      <c r="CH48" s="405"/>
      <c r="CI48" s="405"/>
      <c r="CJ48" s="406"/>
      <c r="CK48" s="401"/>
      <c r="CL48" s="402"/>
      <c r="CM48" s="403"/>
      <c r="CN48" s="403"/>
      <c r="CO48" s="404"/>
      <c r="CP48" s="405"/>
      <c r="CQ48" s="405"/>
      <c r="CR48" s="405"/>
      <c r="CS48" s="405"/>
      <c r="CT48" s="405"/>
      <c r="CU48" s="406"/>
      <c r="CV48" s="401"/>
      <c r="CW48" s="402"/>
      <c r="CX48" s="403"/>
      <c r="CY48" s="403"/>
      <c r="CZ48" s="404"/>
      <c r="DA48" s="405"/>
      <c r="DB48" s="405"/>
      <c r="DC48" s="405"/>
      <c r="DD48" s="405"/>
      <c r="DE48" s="405"/>
      <c r="DF48" s="406"/>
      <c r="DG48" s="401"/>
      <c r="DH48" s="402"/>
      <c r="DI48" s="403"/>
      <c r="DJ48" s="403"/>
      <c r="DK48" s="404"/>
      <c r="DL48" s="405"/>
      <c r="DM48" s="405"/>
      <c r="DN48" s="405"/>
      <c r="DO48" s="405"/>
      <c r="DP48" s="405"/>
      <c r="DQ48" s="406"/>
      <c r="DR48" s="401"/>
      <c r="DS48" s="402"/>
      <c r="DT48" s="403"/>
      <c r="DU48" s="403"/>
      <c r="DV48" s="404"/>
      <c r="DW48" s="405"/>
      <c r="DX48" s="405"/>
      <c r="DY48" s="405"/>
      <c r="DZ48" s="405"/>
      <c r="EA48" s="405"/>
      <c r="EB48" s="406"/>
      <c r="EC48" s="401"/>
      <c r="ED48" s="402"/>
      <c r="EE48" s="403"/>
      <c r="EF48" s="403"/>
      <c r="EG48" s="404"/>
      <c r="EH48" s="405"/>
      <c r="EI48" s="405"/>
      <c r="EJ48" s="405"/>
      <c r="EK48" s="405"/>
      <c r="EL48" s="405"/>
      <c r="EM48" s="406"/>
      <c r="EN48" s="401"/>
      <c r="EO48" s="402"/>
      <c r="EP48" s="403"/>
      <c r="EQ48" s="403"/>
      <c r="ER48" s="404"/>
      <c r="ES48" s="405"/>
      <c r="ET48" s="405"/>
      <c r="EU48" s="405"/>
      <c r="EV48" s="405"/>
      <c r="EW48" s="405"/>
      <c r="EX48" s="406"/>
      <c r="EY48" s="401"/>
      <c r="EZ48" s="402"/>
      <c r="FA48" s="403"/>
      <c r="FB48" s="403"/>
      <c r="FC48" s="404"/>
      <c r="FD48" s="405"/>
      <c r="FE48" s="405"/>
      <c r="FF48" s="405"/>
      <c r="FG48" s="405"/>
      <c r="FH48" s="405"/>
      <c r="FI48" s="406"/>
      <c r="FJ48" s="401"/>
      <c r="FK48" s="402"/>
      <c r="FL48" s="403"/>
      <c r="FM48" s="403"/>
      <c r="FN48" s="404"/>
      <c r="FO48" s="405"/>
      <c r="FP48" s="405"/>
      <c r="FQ48" s="405"/>
      <c r="FR48" s="405"/>
      <c r="FS48" s="405"/>
      <c r="FT48" s="406"/>
      <c r="FU48" s="401"/>
      <c r="FV48" s="402"/>
      <c r="FW48" s="403"/>
      <c r="FX48" s="403"/>
      <c r="FY48" s="404"/>
      <c r="FZ48" s="405"/>
      <c r="GA48" s="405"/>
      <c r="GB48" s="405"/>
      <c r="GC48" s="405"/>
      <c r="GD48" s="405"/>
      <c r="GE48" s="406"/>
      <c r="GF48" s="401"/>
      <c r="GG48" s="402"/>
      <c r="GH48" s="403"/>
      <c r="GI48" s="403"/>
      <c r="GJ48" s="404"/>
      <c r="GK48" s="405"/>
      <c r="GL48" s="405"/>
      <c r="GM48" s="405"/>
      <c r="GN48" s="405"/>
      <c r="GO48" s="405"/>
      <c r="GP48" s="406"/>
      <c r="GQ48" s="401"/>
      <c r="GR48" s="402"/>
      <c r="GS48" s="403"/>
      <c r="GT48" s="403"/>
      <c r="GU48" s="404"/>
      <c r="GV48" s="405"/>
      <c r="GW48" s="405"/>
      <c r="GX48" s="405"/>
      <c r="GY48" s="405"/>
      <c r="GZ48" s="405"/>
      <c r="HA48" s="406"/>
      <c r="HB48" s="401"/>
      <c r="HC48" s="402"/>
      <c r="HD48" s="403"/>
      <c r="HE48" s="403"/>
      <c r="HF48" s="404"/>
      <c r="HG48" s="405"/>
      <c r="HH48" s="405"/>
      <c r="HI48" s="405"/>
      <c r="HJ48" s="405"/>
      <c r="HK48" s="405"/>
      <c r="HL48" s="406"/>
      <c r="HM48" s="401"/>
      <c r="HN48" s="402"/>
      <c r="HO48" s="403"/>
      <c r="HP48" s="403"/>
      <c r="HQ48" s="404"/>
      <c r="HR48" s="405"/>
      <c r="HS48" s="405"/>
      <c r="HT48" s="405"/>
      <c r="HU48" s="405"/>
      <c r="HV48" s="405"/>
      <c r="HW48" s="406"/>
      <c r="HX48" s="401"/>
      <c r="HY48" s="402"/>
      <c r="HZ48" s="403"/>
      <c r="IA48" s="403"/>
      <c r="IB48" s="404"/>
      <c r="IC48" s="405"/>
      <c r="ID48" s="405"/>
      <c r="IE48" s="405"/>
      <c r="IF48" s="405"/>
      <c r="IG48" s="405"/>
      <c r="IH48" s="406"/>
      <c r="II48" s="401"/>
      <c r="IJ48" s="402"/>
      <c r="IK48" s="403"/>
      <c r="IL48" s="403"/>
      <c r="IM48" s="404"/>
      <c r="IN48" s="405"/>
      <c r="IO48" s="405"/>
      <c r="IP48" s="405"/>
      <c r="IQ48" s="405"/>
      <c r="IR48" s="405"/>
      <c r="IS48" s="406"/>
      <c r="IT48" s="401"/>
      <c r="IU48" s="402"/>
      <c r="IV48" s="403"/>
      <c r="IW48" s="403"/>
      <c r="IX48" s="404"/>
      <c r="IY48" s="405"/>
      <c r="IZ48" s="405"/>
      <c r="JA48" s="405"/>
      <c r="JB48" s="405"/>
      <c r="JC48" s="405"/>
      <c r="JD48" s="406"/>
      <c r="JE48" s="401"/>
      <c r="JF48" s="402"/>
      <c r="JG48" s="403"/>
      <c r="JH48" s="403"/>
      <c r="JI48" s="404"/>
      <c r="JJ48" s="405"/>
      <c r="JK48" s="405"/>
      <c r="JL48" s="405"/>
      <c r="JM48" s="405"/>
      <c r="JN48" s="405"/>
      <c r="JO48" s="406"/>
      <c r="JP48" s="401"/>
      <c r="JQ48" s="402"/>
      <c r="JR48" s="403"/>
      <c r="JS48" s="403"/>
      <c r="JT48" s="404"/>
      <c r="JU48" s="405"/>
      <c r="JV48" s="405"/>
      <c r="JW48" s="405"/>
      <c r="JX48" s="405"/>
      <c r="JY48" s="405"/>
      <c r="JZ48" s="406"/>
      <c r="KA48" s="401"/>
      <c r="KB48" s="402"/>
      <c r="KC48" s="403"/>
      <c r="KD48" s="403"/>
      <c r="KE48" s="404"/>
      <c r="KF48" s="405"/>
      <c r="KG48" s="405"/>
      <c r="KH48" s="405"/>
      <c r="KI48" s="405"/>
      <c r="KJ48" s="405"/>
      <c r="KK48" s="406"/>
      <c r="KL48" s="401"/>
      <c r="KM48" s="402"/>
      <c r="KN48" s="403"/>
      <c r="KO48" s="403"/>
      <c r="KP48" s="404"/>
      <c r="KQ48" s="405"/>
      <c r="KR48" s="405"/>
      <c r="KS48" s="405"/>
      <c r="KT48" s="405"/>
      <c r="KU48" s="405"/>
      <c r="KV48" s="406"/>
      <c r="KW48" s="401"/>
      <c r="KX48" s="402"/>
      <c r="KY48" s="403"/>
      <c r="KZ48" s="403"/>
      <c r="LA48" s="404"/>
      <c r="LB48" s="405"/>
      <c r="LC48" s="405"/>
      <c r="LD48" s="405"/>
      <c r="LE48" s="405"/>
      <c r="LF48" s="405"/>
      <c r="LG48" s="406"/>
      <c r="LH48" s="401"/>
      <c r="LI48" s="402"/>
      <c r="LJ48" s="403"/>
      <c r="LK48" s="403"/>
      <c r="LL48" s="404"/>
      <c r="LM48" s="405"/>
      <c r="LN48" s="405"/>
      <c r="LO48" s="405"/>
      <c r="LP48" s="405"/>
      <c r="LQ48" s="405"/>
      <c r="LR48" s="406"/>
      <c r="LS48" s="401"/>
      <c r="LT48" s="402"/>
      <c r="LU48" s="403"/>
      <c r="LV48" s="403"/>
      <c r="LW48" s="404"/>
      <c r="LX48" s="405"/>
      <c r="LY48" s="405"/>
      <c r="LZ48" s="405"/>
      <c r="MA48" s="405"/>
      <c r="MB48" s="405"/>
      <c r="MC48" s="406"/>
      <c r="MD48" s="401"/>
      <c r="ME48" s="402"/>
      <c r="MF48" s="403"/>
      <c r="MG48" s="403"/>
      <c r="MH48" s="404"/>
      <c r="MI48" s="405"/>
      <c r="MJ48" s="405"/>
      <c r="MK48" s="405"/>
      <c r="ML48" s="405"/>
      <c r="MM48" s="405"/>
      <c r="MN48" s="406"/>
      <c r="MO48" s="401"/>
      <c r="MP48" s="402"/>
      <c r="MQ48" s="403"/>
      <c r="MR48" s="403"/>
      <c r="MS48" s="404"/>
      <c r="MT48" s="405"/>
      <c r="MU48" s="405"/>
      <c r="MV48" s="405"/>
      <c r="MW48" s="405"/>
      <c r="MX48" s="405"/>
      <c r="MY48" s="406"/>
      <c r="MZ48" s="401"/>
      <c r="NA48" s="402"/>
      <c r="NB48" s="403"/>
      <c r="NC48" s="403"/>
      <c r="ND48" s="404"/>
      <c r="NE48" s="405"/>
      <c r="NF48" s="405"/>
      <c r="NG48" s="405"/>
      <c r="NH48" s="405"/>
      <c r="NI48" s="405"/>
      <c r="NJ48" s="406"/>
      <c r="NK48" s="401"/>
      <c r="NL48" s="402"/>
      <c r="NM48" s="403"/>
      <c r="NN48" s="403"/>
      <c r="NO48" s="404"/>
      <c r="NP48" s="405"/>
      <c r="NQ48" s="405"/>
      <c r="NR48" s="405"/>
      <c r="NS48" s="405"/>
      <c r="NT48" s="405"/>
      <c r="NU48" s="406"/>
      <c r="NV48" s="401"/>
      <c r="NW48" s="402"/>
      <c r="NX48" s="403"/>
      <c r="NY48" s="403"/>
      <c r="NZ48" s="404"/>
      <c r="OA48" s="405"/>
      <c r="OB48" s="405"/>
      <c r="OC48" s="405"/>
      <c r="OD48" s="405"/>
      <c r="OE48" s="405"/>
      <c r="OF48" s="406"/>
      <c r="OG48" s="401"/>
      <c r="OH48" s="402"/>
      <c r="OI48" s="403"/>
      <c r="OJ48" s="403"/>
      <c r="OK48" s="404"/>
      <c r="OL48" s="405"/>
      <c r="OM48" s="405"/>
      <c r="ON48" s="405"/>
      <c r="OO48" s="405"/>
      <c r="OP48" s="405"/>
      <c r="OQ48" s="406"/>
      <c r="OR48" s="401"/>
      <c r="OS48" s="402"/>
      <c r="OT48" s="403"/>
      <c r="OU48" s="403"/>
      <c r="OV48" s="404"/>
      <c r="OW48" s="405"/>
      <c r="OX48" s="405"/>
      <c r="OY48" s="405"/>
      <c r="OZ48" s="405"/>
      <c r="PA48" s="405"/>
      <c r="PB48" s="406"/>
      <c r="PC48" s="401"/>
      <c r="PD48" s="402"/>
      <c r="PE48" s="403"/>
      <c r="PF48" s="403"/>
      <c r="PG48" s="404"/>
      <c r="PH48" s="405"/>
      <c r="PI48" s="405"/>
      <c r="PJ48" s="405"/>
      <c r="PK48" s="405"/>
      <c r="PL48" s="405"/>
      <c r="PM48" s="406"/>
      <c r="PN48" s="401"/>
      <c r="PO48" s="402"/>
      <c r="PP48" s="403"/>
      <c r="PQ48" s="403"/>
      <c r="PR48" s="404"/>
      <c r="PS48" s="405"/>
      <c r="PT48" s="405"/>
      <c r="PU48" s="405"/>
      <c r="PV48" s="405"/>
      <c r="PW48" s="405"/>
      <c r="PX48" s="406"/>
      <c r="PY48" s="401"/>
      <c r="PZ48" s="402"/>
      <c r="QA48" s="403"/>
      <c r="QB48" s="403"/>
      <c r="QC48" s="404"/>
      <c r="QD48" s="405"/>
      <c r="QE48" s="405"/>
      <c r="QF48" s="405"/>
      <c r="QG48" s="405"/>
      <c r="QH48" s="405"/>
      <c r="QI48" s="406"/>
      <c r="QJ48" s="401"/>
      <c r="QK48" s="402"/>
      <c r="QL48" s="403"/>
      <c r="QM48" s="403"/>
      <c r="QN48" s="404"/>
      <c r="QO48" s="405"/>
      <c r="QP48" s="405"/>
      <c r="QQ48" s="405"/>
      <c r="QR48" s="405"/>
      <c r="QS48" s="405"/>
      <c r="QT48" s="406"/>
      <c r="QU48" s="401"/>
      <c r="QV48" s="402"/>
      <c r="QW48" s="403"/>
      <c r="QX48" s="403"/>
      <c r="QY48" s="404"/>
      <c r="QZ48" s="405"/>
      <c r="RA48" s="405"/>
      <c r="RB48" s="405"/>
      <c r="RC48" s="405"/>
      <c r="RD48" s="405"/>
      <c r="RE48" s="406"/>
      <c r="RF48" s="401"/>
      <c r="RG48" s="402"/>
      <c r="RH48" s="403"/>
      <c r="RI48" s="403"/>
      <c r="RJ48" s="404"/>
      <c r="RK48" s="405"/>
      <c r="RL48" s="405"/>
      <c r="RM48" s="405"/>
      <c r="RN48" s="405"/>
      <c r="RO48" s="405"/>
      <c r="RP48" s="406"/>
      <c r="RQ48" s="401"/>
      <c r="RR48" s="402"/>
      <c r="RS48" s="403"/>
      <c r="RT48" s="403"/>
      <c r="RU48" s="404"/>
      <c r="RV48" s="405"/>
      <c r="RW48" s="405"/>
      <c r="RX48" s="405"/>
      <c r="RY48" s="405"/>
      <c r="RZ48" s="405"/>
      <c r="SA48" s="406"/>
      <c r="SB48" s="401"/>
      <c r="SC48" s="402"/>
      <c r="SD48" s="403"/>
      <c r="SE48" s="403"/>
      <c r="SF48" s="404"/>
      <c r="SG48" s="405"/>
      <c r="SH48" s="405"/>
      <c r="SI48" s="405"/>
      <c r="SJ48" s="405"/>
      <c r="SK48" s="405"/>
      <c r="SL48" s="406"/>
      <c r="SM48" s="401"/>
      <c r="SN48" s="402"/>
      <c r="SO48" s="403"/>
      <c r="SP48" s="403"/>
      <c r="SQ48" s="404"/>
      <c r="SR48" s="405"/>
      <c r="SS48" s="405"/>
      <c r="ST48" s="405"/>
      <c r="SU48" s="405"/>
      <c r="SV48" s="405"/>
      <c r="SW48" s="406"/>
      <c r="SX48" s="401"/>
      <c r="SY48" s="402"/>
      <c r="SZ48" s="403"/>
      <c r="TA48" s="403"/>
      <c r="TB48" s="404"/>
      <c r="TC48" s="405"/>
      <c r="TD48" s="405"/>
      <c r="TE48" s="405"/>
      <c r="TF48" s="405"/>
      <c r="TG48" s="405"/>
      <c r="TH48" s="406"/>
      <c r="TI48" s="401"/>
      <c r="TJ48" s="402"/>
      <c r="TK48" s="403"/>
      <c r="TL48" s="403"/>
      <c r="TM48" s="404"/>
      <c r="TN48" s="405"/>
      <c r="TO48" s="405"/>
      <c r="TP48" s="405"/>
      <c r="TQ48" s="405"/>
      <c r="TR48" s="405"/>
      <c r="TS48" s="406"/>
      <c r="TT48" s="401"/>
      <c r="TU48" s="402"/>
      <c r="TV48" s="403"/>
      <c r="TW48" s="403"/>
      <c r="TX48" s="404"/>
      <c r="TY48" s="405"/>
      <c r="TZ48" s="405"/>
      <c r="UA48" s="405"/>
      <c r="UB48" s="405"/>
      <c r="UC48" s="405"/>
      <c r="UD48" s="406"/>
      <c r="UE48" s="401"/>
      <c r="UF48" s="402"/>
      <c r="UG48" s="403"/>
      <c r="UH48" s="403"/>
      <c r="UI48" s="404"/>
      <c r="UJ48" s="405"/>
      <c r="UK48" s="405"/>
      <c r="UL48" s="405"/>
      <c r="UM48" s="405"/>
      <c r="UN48" s="405"/>
      <c r="UO48" s="406"/>
      <c r="UP48" s="401"/>
      <c r="UQ48" s="402"/>
      <c r="UR48" s="403"/>
      <c r="US48" s="403"/>
      <c r="UT48" s="404"/>
      <c r="UU48" s="405"/>
      <c r="UV48" s="405"/>
      <c r="UW48" s="405"/>
      <c r="UX48" s="405"/>
      <c r="UY48" s="405"/>
      <c r="UZ48" s="406"/>
      <c r="VA48" s="401"/>
      <c r="VB48" s="402"/>
      <c r="VC48" s="403"/>
      <c r="VD48" s="403"/>
      <c r="VE48" s="404"/>
      <c r="VF48" s="405"/>
      <c r="VG48" s="405"/>
      <c r="VH48" s="405"/>
      <c r="VI48" s="405"/>
      <c r="VJ48" s="405"/>
      <c r="VK48" s="406"/>
      <c r="VL48" s="401"/>
      <c r="VM48" s="402"/>
      <c r="VN48" s="403"/>
      <c r="VO48" s="403"/>
      <c r="VP48" s="404"/>
      <c r="VQ48" s="405"/>
      <c r="VR48" s="405"/>
      <c r="VS48" s="405"/>
      <c r="VT48" s="405"/>
      <c r="VU48" s="405"/>
      <c r="VV48" s="406"/>
      <c r="VW48" s="401"/>
      <c r="VX48" s="402"/>
      <c r="VY48" s="403"/>
      <c r="VZ48" s="403"/>
      <c r="WA48" s="404"/>
      <c r="WB48" s="405"/>
      <c r="WC48" s="405"/>
      <c r="WD48" s="405"/>
      <c r="WE48" s="405"/>
      <c r="WF48" s="405"/>
      <c r="WG48" s="406"/>
      <c r="WH48" s="401"/>
      <c r="WI48" s="402"/>
      <c r="WJ48" s="403"/>
      <c r="WK48" s="403"/>
      <c r="WL48" s="404"/>
      <c r="WM48" s="405"/>
      <c r="WN48" s="405"/>
      <c r="WO48" s="405"/>
      <c r="WP48" s="405"/>
      <c r="WQ48" s="405"/>
      <c r="WR48" s="406"/>
      <c r="WS48" s="401"/>
      <c r="WT48" s="402"/>
      <c r="WU48" s="403"/>
      <c r="WV48" s="403"/>
      <c r="WW48" s="404"/>
      <c r="WX48" s="405"/>
      <c r="WY48" s="405"/>
      <c r="WZ48" s="405"/>
      <c r="XA48" s="405"/>
      <c r="XB48" s="405"/>
      <c r="XC48" s="406"/>
      <c r="XD48" s="401"/>
      <c r="XE48" s="402"/>
      <c r="XF48" s="403"/>
      <c r="XG48" s="403"/>
      <c r="XH48" s="404"/>
      <c r="XI48" s="405"/>
      <c r="XJ48" s="405"/>
      <c r="XK48" s="405"/>
      <c r="XL48" s="405"/>
      <c r="XM48" s="405"/>
      <c r="XN48" s="406"/>
      <c r="XO48" s="401"/>
      <c r="XP48" s="402"/>
      <c r="XQ48" s="403"/>
      <c r="XR48" s="403"/>
      <c r="XS48" s="404"/>
      <c r="XT48" s="405"/>
      <c r="XU48" s="405"/>
      <c r="XV48" s="405"/>
      <c r="XW48" s="405"/>
      <c r="XX48" s="405"/>
      <c r="XY48" s="406"/>
      <c r="XZ48" s="401"/>
      <c r="YA48" s="402"/>
      <c r="YB48" s="403"/>
      <c r="YC48" s="403"/>
      <c r="YD48" s="404"/>
      <c r="YE48" s="405"/>
      <c r="YF48" s="405"/>
      <c r="YG48" s="405"/>
      <c r="YH48" s="405"/>
      <c r="YI48" s="405"/>
      <c r="YJ48" s="406"/>
      <c r="YK48" s="401"/>
      <c r="YL48" s="402"/>
      <c r="YM48" s="403"/>
      <c r="YN48" s="403"/>
      <c r="YO48" s="404"/>
      <c r="YP48" s="405"/>
      <c r="YQ48" s="405"/>
      <c r="YR48" s="405"/>
      <c r="YS48" s="405"/>
      <c r="YT48" s="405"/>
      <c r="YU48" s="406"/>
      <c r="YV48" s="401"/>
      <c r="YW48" s="402"/>
      <c r="YX48" s="403"/>
      <c r="YY48" s="403"/>
      <c r="YZ48" s="404"/>
      <c r="ZA48" s="405"/>
      <c r="ZB48" s="405"/>
      <c r="ZC48" s="405"/>
      <c r="ZD48" s="405"/>
      <c r="ZE48" s="405"/>
      <c r="ZF48" s="406"/>
      <c r="ZG48" s="401"/>
      <c r="ZH48" s="402"/>
      <c r="ZI48" s="403"/>
      <c r="ZJ48" s="403"/>
      <c r="ZK48" s="404"/>
      <c r="ZL48" s="405"/>
      <c r="ZM48" s="405"/>
      <c r="ZN48" s="405"/>
      <c r="ZO48" s="405"/>
      <c r="ZP48" s="405"/>
      <c r="ZQ48" s="406"/>
      <c r="ZR48" s="401"/>
      <c r="ZS48" s="402"/>
      <c r="ZT48" s="403"/>
      <c r="ZU48" s="403"/>
      <c r="ZV48" s="404"/>
      <c r="ZW48" s="405"/>
      <c r="ZX48" s="405"/>
      <c r="ZY48" s="405"/>
      <c r="ZZ48" s="405"/>
      <c r="AAA48" s="405"/>
      <c r="AAB48" s="406"/>
      <c r="AAC48" s="401"/>
      <c r="AAD48" s="402"/>
      <c r="AAE48" s="403"/>
      <c r="AAF48" s="403"/>
      <c r="AAG48" s="404"/>
      <c r="AAH48" s="405"/>
      <c r="AAI48" s="405"/>
      <c r="AAJ48" s="405"/>
      <c r="AAK48" s="405"/>
      <c r="AAL48" s="405"/>
      <c r="AAM48" s="406"/>
      <c r="AAN48" s="401"/>
      <c r="AAO48" s="402"/>
      <c r="AAP48" s="403"/>
      <c r="AAQ48" s="403"/>
      <c r="AAR48" s="404"/>
      <c r="AAS48" s="405"/>
      <c r="AAT48" s="405"/>
      <c r="AAU48" s="405"/>
      <c r="AAV48" s="405"/>
      <c r="AAW48" s="405"/>
      <c r="AAX48" s="406"/>
      <c r="AAY48" s="401"/>
      <c r="AAZ48" s="402"/>
      <c r="ABA48" s="403"/>
      <c r="ABB48" s="403"/>
      <c r="ABC48" s="404"/>
      <c r="ABD48" s="405"/>
      <c r="ABE48" s="405"/>
      <c r="ABF48" s="405"/>
      <c r="ABG48" s="405"/>
      <c r="ABH48" s="405"/>
      <c r="ABI48" s="406"/>
      <c r="ABJ48" s="401"/>
      <c r="ABK48" s="402"/>
      <c r="ABL48" s="403"/>
      <c r="ABM48" s="403"/>
      <c r="ABN48" s="404"/>
      <c r="ABO48" s="405"/>
      <c r="ABP48" s="405"/>
      <c r="ABQ48" s="405"/>
      <c r="ABR48" s="405"/>
      <c r="ABS48" s="405"/>
      <c r="ABT48" s="406"/>
      <c r="ABU48" s="401"/>
      <c r="ABV48" s="402"/>
      <c r="ABW48" s="403"/>
      <c r="ABX48" s="403"/>
      <c r="ABY48" s="404"/>
      <c r="ABZ48" s="405"/>
      <c r="ACA48" s="405"/>
      <c r="ACB48" s="405"/>
      <c r="ACC48" s="405"/>
      <c r="ACD48" s="405"/>
      <c r="ACE48" s="406"/>
      <c r="ACF48" s="401"/>
      <c r="ACG48" s="402"/>
      <c r="ACH48" s="403"/>
      <c r="ACI48" s="403"/>
      <c r="ACJ48" s="404"/>
      <c r="ACK48" s="405"/>
      <c r="ACL48" s="405"/>
      <c r="ACM48" s="405"/>
      <c r="ACN48" s="405"/>
      <c r="ACO48" s="405"/>
      <c r="ACP48" s="406"/>
      <c r="ACQ48" s="401"/>
      <c r="ACR48" s="402"/>
      <c r="ACS48" s="403"/>
      <c r="ACT48" s="403"/>
      <c r="ACU48" s="404"/>
      <c r="ACV48" s="405"/>
      <c r="ACW48" s="405"/>
      <c r="ACX48" s="405"/>
      <c r="ACY48" s="405"/>
      <c r="ACZ48" s="405"/>
      <c r="ADA48" s="406"/>
      <c r="ADB48" s="401"/>
      <c r="ADC48" s="402"/>
      <c r="ADD48" s="403"/>
      <c r="ADE48" s="403"/>
      <c r="ADF48" s="404"/>
      <c r="ADG48" s="405"/>
      <c r="ADH48" s="405"/>
      <c r="ADI48" s="405"/>
      <c r="ADJ48" s="405"/>
      <c r="ADK48" s="405"/>
      <c r="ADL48" s="406"/>
      <c r="ADM48" s="401"/>
      <c r="ADN48" s="402"/>
      <c r="ADO48" s="403"/>
      <c r="ADP48" s="403"/>
      <c r="ADQ48" s="404"/>
      <c r="ADR48" s="405"/>
      <c r="ADS48" s="405"/>
      <c r="ADT48" s="405"/>
      <c r="ADU48" s="405"/>
      <c r="ADV48" s="405"/>
      <c r="ADW48" s="406"/>
      <c r="ADX48" s="401"/>
      <c r="ADY48" s="402"/>
      <c r="ADZ48" s="403"/>
      <c r="AEA48" s="403"/>
      <c r="AEB48" s="404"/>
      <c r="AEC48" s="405"/>
      <c r="AED48" s="405"/>
      <c r="AEE48" s="405"/>
      <c r="AEF48" s="405"/>
      <c r="AEG48" s="405"/>
      <c r="AEH48" s="406"/>
      <c r="AEI48" s="401"/>
      <c r="AEJ48" s="402"/>
      <c r="AEK48" s="403"/>
      <c r="AEL48" s="403"/>
      <c r="AEM48" s="404"/>
      <c r="AEN48" s="405"/>
      <c r="AEO48" s="405"/>
      <c r="AEP48" s="405"/>
      <c r="AEQ48" s="405"/>
      <c r="AER48" s="405"/>
      <c r="AES48" s="406"/>
      <c r="AET48" s="401"/>
      <c r="AEU48" s="402"/>
      <c r="AEV48" s="403"/>
      <c r="AEW48" s="403"/>
      <c r="AEX48" s="404"/>
      <c r="AEY48" s="405"/>
      <c r="AEZ48" s="405"/>
      <c r="AFA48" s="405"/>
      <c r="AFB48" s="405"/>
      <c r="AFC48" s="405"/>
      <c r="AFD48" s="406"/>
      <c r="AFE48" s="401"/>
      <c r="AFF48" s="402"/>
      <c r="AFG48" s="403"/>
      <c r="AFH48" s="403"/>
      <c r="AFI48" s="404"/>
      <c r="AFJ48" s="405"/>
      <c r="AFK48" s="405"/>
      <c r="AFL48" s="405"/>
      <c r="AFM48" s="405"/>
      <c r="AFN48" s="405"/>
      <c r="AFO48" s="406"/>
      <c r="AFP48" s="401"/>
      <c r="AFQ48" s="402"/>
      <c r="AFR48" s="403"/>
      <c r="AFS48" s="403"/>
      <c r="AFT48" s="404"/>
      <c r="AFU48" s="405"/>
      <c r="AFV48" s="405"/>
      <c r="AFW48" s="405"/>
      <c r="AFX48" s="405"/>
      <c r="AFY48" s="405"/>
      <c r="AFZ48" s="406"/>
      <c r="AGA48" s="401"/>
      <c r="AGB48" s="402"/>
      <c r="AGC48" s="403"/>
      <c r="AGD48" s="403"/>
      <c r="AGE48" s="404"/>
      <c r="AGF48" s="405"/>
      <c r="AGG48" s="405"/>
      <c r="AGH48" s="405"/>
      <c r="AGI48" s="405"/>
      <c r="AGJ48" s="405"/>
      <c r="AGK48" s="406"/>
      <c r="AGL48" s="401"/>
      <c r="AGM48" s="402"/>
      <c r="AGN48" s="403"/>
      <c r="AGO48" s="403"/>
      <c r="AGP48" s="404"/>
      <c r="AGQ48" s="405"/>
      <c r="AGR48" s="405"/>
      <c r="AGS48" s="405"/>
      <c r="AGT48" s="405"/>
      <c r="AGU48" s="405"/>
      <c r="AGV48" s="406"/>
      <c r="AGW48" s="401"/>
      <c r="AGX48" s="402"/>
      <c r="AGY48" s="403"/>
      <c r="AGZ48" s="403"/>
      <c r="AHA48" s="404"/>
      <c r="AHB48" s="405"/>
      <c r="AHC48" s="405"/>
      <c r="AHD48" s="405"/>
      <c r="AHE48" s="405"/>
      <c r="AHF48" s="405"/>
      <c r="AHG48" s="406"/>
      <c r="AHH48" s="401"/>
      <c r="AHI48" s="402"/>
      <c r="AHJ48" s="403"/>
      <c r="AHK48" s="403"/>
      <c r="AHL48" s="404"/>
      <c r="AHM48" s="405"/>
      <c r="AHN48" s="405"/>
      <c r="AHO48" s="405"/>
      <c r="AHP48" s="405"/>
      <c r="AHQ48" s="405"/>
      <c r="AHR48" s="406"/>
      <c r="AHS48" s="401"/>
      <c r="AHT48" s="402"/>
      <c r="AHU48" s="403"/>
      <c r="AHV48" s="403"/>
      <c r="AHW48" s="404"/>
      <c r="AHX48" s="405"/>
      <c r="AHY48" s="405"/>
      <c r="AHZ48" s="405"/>
      <c r="AIA48" s="405"/>
      <c r="AIB48" s="405"/>
      <c r="AIC48" s="406"/>
      <c r="AID48" s="401"/>
      <c r="AIE48" s="402"/>
      <c r="AIF48" s="403"/>
      <c r="AIG48" s="403"/>
      <c r="AIH48" s="404"/>
      <c r="AII48" s="405"/>
      <c r="AIJ48" s="405"/>
      <c r="AIK48" s="405"/>
      <c r="AIL48" s="405"/>
      <c r="AIM48" s="405"/>
      <c r="AIN48" s="406"/>
      <c r="AIO48" s="401"/>
      <c r="AIP48" s="402"/>
      <c r="AIQ48" s="403"/>
      <c r="AIR48" s="403"/>
      <c r="AIS48" s="404"/>
      <c r="AIT48" s="405"/>
      <c r="AIU48" s="405"/>
      <c r="AIV48" s="405"/>
      <c r="AIW48" s="405"/>
      <c r="AIX48" s="405"/>
      <c r="AIY48" s="406"/>
      <c r="AIZ48" s="401"/>
      <c r="AJA48" s="402"/>
      <c r="AJB48" s="403"/>
      <c r="AJC48" s="403"/>
      <c r="AJD48" s="404"/>
      <c r="AJE48" s="405"/>
      <c r="AJF48" s="405"/>
      <c r="AJG48" s="405"/>
      <c r="AJH48" s="405"/>
      <c r="AJI48" s="405"/>
      <c r="AJJ48" s="406"/>
      <c r="AJK48" s="401"/>
      <c r="AJL48" s="402"/>
      <c r="AJM48" s="403"/>
      <c r="AJN48" s="403"/>
      <c r="AJO48" s="404"/>
      <c r="AJP48" s="405"/>
      <c r="AJQ48" s="405"/>
      <c r="AJR48" s="405"/>
      <c r="AJS48" s="405"/>
      <c r="AJT48" s="405"/>
      <c r="AJU48" s="406"/>
      <c r="AJV48" s="401"/>
      <c r="AJW48" s="402"/>
      <c r="AJX48" s="403"/>
      <c r="AJY48" s="403"/>
      <c r="AJZ48" s="404"/>
      <c r="AKA48" s="405"/>
      <c r="AKB48" s="405"/>
      <c r="AKC48" s="405"/>
      <c r="AKD48" s="405"/>
      <c r="AKE48" s="405"/>
      <c r="AKF48" s="406"/>
      <c r="AKG48" s="401"/>
      <c r="AKH48" s="402"/>
      <c r="AKI48" s="403"/>
      <c r="AKJ48" s="403"/>
      <c r="AKK48" s="404"/>
      <c r="AKL48" s="405"/>
      <c r="AKM48" s="405"/>
      <c r="AKN48" s="405"/>
      <c r="AKO48" s="405"/>
      <c r="AKP48" s="405"/>
      <c r="AKQ48" s="406"/>
      <c r="AKR48" s="401"/>
      <c r="AKS48" s="402"/>
      <c r="AKT48" s="403"/>
      <c r="AKU48" s="403"/>
      <c r="AKV48" s="404"/>
      <c r="AKW48" s="405"/>
      <c r="AKX48" s="405"/>
      <c r="AKY48" s="405"/>
      <c r="AKZ48" s="405"/>
      <c r="ALA48" s="405"/>
      <c r="ALB48" s="406"/>
      <c r="ALC48" s="401"/>
      <c r="ALD48" s="402"/>
      <c r="ALE48" s="403"/>
      <c r="ALF48" s="403"/>
      <c r="ALG48" s="404"/>
      <c r="ALH48" s="405"/>
      <c r="ALI48" s="405"/>
      <c r="ALJ48" s="405"/>
      <c r="ALK48" s="405"/>
      <c r="ALL48" s="405"/>
      <c r="ALM48" s="406"/>
      <c r="ALN48" s="401"/>
      <c r="ALO48" s="402"/>
      <c r="ALP48" s="403"/>
      <c r="ALQ48" s="403"/>
      <c r="ALR48" s="404"/>
      <c r="ALS48" s="405"/>
      <c r="ALT48" s="405"/>
      <c r="ALU48" s="405"/>
      <c r="ALV48" s="405"/>
      <c r="ALW48" s="405"/>
      <c r="ALX48" s="406"/>
      <c r="ALY48" s="401"/>
      <c r="ALZ48" s="402"/>
      <c r="AMA48" s="403"/>
      <c r="AMB48" s="403"/>
      <c r="AMC48" s="404"/>
      <c r="AMD48" s="405"/>
      <c r="AME48" s="405"/>
      <c r="AMF48" s="405"/>
      <c r="AMG48" s="405"/>
      <c r="AMH48" s="405"/>
      <c r="AMI48" s="406"/>
      <c r="AMJ48" s="401"/>
      <c r="AMK48" s="402"/>
      <c r="AML48" s="403"/>
      <c r="AMM48" s="403"/>
      <c r="AMN48" s="404"/>
      <c r="AMO48" s="405"/>
      <c r="AMP48" s="405"/>
      <c r="AMQ48" s="405"/>
      <c r="AMR48" s="405"/>
      <c r="AMS48" s="405"/>
      <c r="AMT48" s="406"/>
      <c r="AMU48" s="401"/>
      <c r="AMV48" s="402"/>
      <c r="AMW48" s="403"/>
      <c r="AMX48" s="403"/>
      <c r="AMY48" s="404"/>
      <c r="AMZ48" s="405"/>
      <c r="ANA48" s="405"/>
      <c r="ANB48" s="405"/>
      <c r="ANC48" s="405"/>
      <c r="AND48" s="405"/>
      <c r="ANE48" s="406"/>
      <c r="ANF48" s="401"/>
      <c r="ANG48" s="402"/>
      <c r="ANH48" s="403"/>
      <c r="ANI48" s="403"/>
      <c r="ANJ48" s="404"/>
      <c r="ANK48" s="405"/>
      <c r="ANL48" s="405"/>
      <c r="ANM48" s="405"/>
      <c r="ANN48" s="405"/>
      <c r="ANO48" s="405"/>
      <c r="ANP48" s="406"/>
      <c r="ANQ48" s="401"/>
      <c r="ANR48" s="402"/>
      <c r="ANS48" s="403"/>
      <c r="ANT48" s="403"/>
      <c r="ANU48" s="404"/>
      <c r="ANV48" s="405"/>
      <c r="ANW48" s="405"/>
      <c r="ANX48" s="405"/>
      <c r="ANY48" s="405"/>
      <c r="ANZ48" s="405"/>
      <c r="AOA48" s="406"/>
      <c r="AOB48" s="401"/>
      <c r="AOC48" s="402"/>
      <c r="AOD48" s="403"/>
      <c r="AOE48" s="403"/>
      <c r="AOF48" s="404"/>
      <c r="AOG48" s="405"/>
      <c r="AOH48" s="405"/>
      <c r="AOI48" s="405"/>
      <c r="AOJ48" s="405"/>
      <c r="AOK48" s="405"/>
      <c r="AOL48" s="406"/>
      <c r="AOM48" s="401"/>
      <c r="AON48" s="402"/>
      <c r="AOO48" s="403"/>
      <c r="AOP48" s="403"/>
      <c r="AOQ48" s="404"/>
      <c r="AOR48" s="405"/>
      <c r="AOS48" s="405"/>
      <c r="AOT48" s="405"/>
      <c r="AOU48" s="405"/>
      <c r="AOV48" s="405"/>
      <c r="AOW48" s="406"/>
      <c r="AOX48" s="401"/>
      <c r="AOY48" s="402"/>
      <c r="AOZ48" s="403"/>
      <c r="APA48" s="403"/>
      <c r="APB48" s="404"/>
      <c r="APC48" s="405"/>
      <c r="APD48" s="405"/>
      <c r="APE48" s="405"/>
      <c r="APF48" s="405"/>
      <c r="APG48" s="405"/>
      <c r="APH48" s="406"/>
      <c r="API48" s="401"/>
      <c r="APJ48" s="402"/>
      <c r="APK48" s="403"/>
      <c r="APL48" s="403"/>
      <c r="APM48" s="404"/>
      <c r="APN48" s="405"/>
      <c r="APO48" s="405"/>
      <c r="APP48" s="405"/>
      <c r="APQ48" s="405"/>
      <c r="APR48" s="405"/>
      <c r="APS48" s="406"/>
      <c r="APT48" s="401"/>
      <c r="APU48" s="402"/>
      <c r="APV48" s="403"/>
      <c r="APW48" s="403"/>
      <c r="APX48" s="404"/>
      <c r="APY48" s="405"/>
      <c r="APZ48" s="405"/>
      <c r="AQA48" s="405"/>
      <c r="AQB48" s="405"/>
      <c r="AQC48" s="405"/>
      <c r="AQD48" s="406"/>
      <c r="AQE48" s="401"/>
      <c r="AQF48" s="402"/>
      <c r="AQG48" s="403"/>
      <c r="AQH48" s="403"/>
      <c r="AQI48" s="404"/>
      <c r="AQJ48" s="405"/>
      <c r="AQK48" s="405"/>
      <c r="AQL48" s="405"/>
      <c r="AQM48" s="405"/>
      <c r="AQN48" s="405"/>
      <c r="AQO48" s="406"/>
      <c r="AQP48" s="401"/>
      <c r="AQQ48" s="402"/>
      <c r="AQR48" s="403"/>
      <c r="AQS48" s="403"/>
      <c r="AQT48" s="404"/>
      <c r="AQU48" s="405"/>
      <c r="AQV48" s="405"/>
      <c r="AQW48" s="405"/>
      <c r="AQX48" s="405"/>
      <c r="AQY48" s="405"/>
      <c r="AQZ48" s="406"/>
      <c r="ARA48" s="401"/>
      <c r="ARB48" s="402"/>
      <c r="ARC48" s="403"/>
      <c r="ARD48" s="403"/>
      <c r="ARE48" s="404"/>
      <c r="ARF48" s="405"/>
      <c r="ARG48" s="405"/>
      <c r="ARH48" s="405"/>
      <c r="ARI48" s="405"/>
      <c r="ARJ48" s="405"/>
      <c r="ARK48" s="406"/>
      <c r="ARL48" s="401"/>
      <c r="ARM48" s="402"/>
      <c r="ARN48" s="403"/>
      <c r="ARO48" s="403"/>
      <c r="ARP48" s="404"/>
      <c r="ARQ48" s="405"/>
      <c r="ARR48" s="405"/>
      <c r="ARS48" s="405"/>
      <c r="ART48" s="405"/>
      <c r="ARU48" s="405"/>
      <c r="ARV48" s="406"/>
      <c r="ARW48" s="401"/>
      <c r="ARX48" s="402"/>
      <c r="ARY48" s="403"/>
      <c r="ARZ48" s="403"/>
      <c r="ASA48" s="404"/>
      <c r="ASB48" s="405"/>
      <c r="ASC48" s="405"/>
      <c r="ASD48" s="405"/>
      <c r="ASE48" s="405"/>
      <c r="ASF48" s="405"/>
      <c r="ASG48" s="406"/>
      <c r="ASH48" s="401"/>
      <c r="ASI48" s="402"/>
      <c r="ASJ48" s="403"/>
      <c r="ASK48" s="403"/>
      <c r="ASL48" s="404"/>
      <c r="ASM48" s="405"/>
      <c r="ASN48" s="405"/>
      <c r="ASO48" s="405"/>
      <c r="ASP48" s="405"/>
      <c r="ASQ48" s="405"/>
      <c r="ASR48" s="406"/>
      <c r="ASS48" s="401"/>
      <c r="AST48" s="402"/>
      <c r="ASU48" s="403"/>
      <c r="ASV48" s="403"/>
      <c r="ASW48" s="404"/>
      <c r="ASX48" s="405"/>
      <c r="ASY48" s="405"/>
      <c r="ASZ48" s="405"/>
      <c r="ATA48" s="405"/>
      <c r="ATB48" s="405"/>
      <c r="ATC48" s="406"/>
      <c r="ATD48" s="401"/>
      <c r="ATE48" s="402"/>
      <c r="ATF48" s="403"/>
      <c r="ATG48" s="403"/>
      <c r="ATH48" s="404"/>
      <c r="ATI48" s="405"/>
      <c r="ATJ48" s="405"/>
      <c r="ATK48" s="405"/>
      <c r="ATL48" s="405"/>
      <c r="ATM48" s="405"/>
      <c r="ATN48" s="406"/>
      <c r="ATO48" s="401"/>
      <c r="ATP48" s="402"/>
      <c r="ATQ48" s="403"/>
      <c r="ATR48" s="403"/>
      <c r="ATS48" s="404"/>
      <c r="ATT48" s="405"/>
      <c r="ATU48" s="405"/>
      <c r="ATV48" s="405"/>
      <c r="ATW48" s="405"/>
      <c r="ATX48" s="405"/>
      <c r="ATY48" s="406"/>
      <c r="ATZ48" s="401"/>
      <c r="AUA48" s="402"/>
      <c r="AUB48" s="403"/>
      <c r="AUC48" s="403"/>
      <c r="AUD48" s="404"/>
      <c r="AUE48" s="405"/>
      <c r="AUF48" s="405"/>
      <c r="AUG48" s="405"/>
      <c r="AUH48" s="405"/>
      <c r="AUI48" s="405"/>
      <c r="AUJ48" s="406"/>
      <c r="AUK48" s="401"/>
      <c r="AUL48" s="402"/>
      <c r="AUM48" s="403"/>
      <c r="AUN48" s="403"/>
      <c r="AUO48" s="404"/>
      <c r="AUP48" s="405"/>
      <c r="AUQ48" s="405"/>
      <c r="AUR48" s="405"/>
      <c r="AUS48" s="405"/>
      <c r="AUT48" s="405"/>
      <c r="AUU48" s="406"/>
      <c r="AUV48" s="401"/>
      <c r="AUW48" s="402"/>
      <c r="AUX48" s="403"/>
      <c r="AUY48" s="403"/>
      <c r="AUZ48" s="404"/>
      <c r="AVA48" s="405"/>
      <c r="AVB48" s="405"/>
      <c r="AVC48" s="405"/>
      <c r="AVD48" s="405"/>
      <c r="AVE48" s="405"/>
      <c r="AVF48" s="406"/>
      <c r="AVG48" s="401"/>
      <c r="AVH48" s="402"/>
      <c r="AVI48" s="403"/>
      <c r="AVJ48" s="403"/>
      <c r="AVK48" s="404"/>
      <c r="AVL48" s="405"/>
      <c r="AVM48" s="405"/>
      <c r="AVN48" s="405"/>
      <c r="AVO48" s="405"/>
      <c r="AVP48" s="405"/>
      <c r="AVQ48" s="406"/>
      <c r="AVR48" s="401"/>
      <c r="AVS48" s="402"/>
      <c r="AVT48" s="403"/>
      <c r="AVU48" s="403"/>
      <c r="AVV48" s="404"/>
      <c r="AVW48" s="405"/>
      <c r="AVX48" s="405"/>
      <c r="AVY48" s="405"/>
      <c r="AVZ48" s="405"/>
      <c r="AWA48" s="405"/>
      <c r="AWB48" s="406"/>
      <c r="AWC48" s="401"/>
      <c r="AWD48" s="402"/>
      <c r="AWE48" s="403"/>
      <c r="AWF48" s="403"/>
      <c r="AWG48" s="404"/>
      <c r="AWH48" s="405"/>
      <c r="AWI48" s="405"/>
      <c r="AWJ48" s="405"/>
      <c r="AWK48" s="405"/>
      <c r="AWL48" s="405"/>
      <c r="AWM48" s="406"/>
      <c r="AWN48" s="401"/>
      <c r="AWO48" s="402"/>
      <c r="AWP48" s="403"/>
      <c r="AWQ48" s="403"/>
      <c r="AWR48" s="404"/>
      <c r="AWS48" s="405"/>
      <c r="AWT48" s="405"/>
      <c r="AWU48" s="405"/>
      <c r="AWV48" s="405"/>
      <c r="AWW48" s="405"/>
      <c r="AWX48" s="406"/>
      <c r="AWY48" s="401"/>
      <c r="AWZ48" s="402"/>
      <c r="AXA48" s="403"/>
      <c r="AXB48" s="403"/>
      <c r="AXC48" s="404"/>
      <c r="AXD48" s="405"/>
      <c r="AXE48" s="405"/>
      <c r="AXF48" s="405"/>
      <c r="AXG48" s="405"/>
      <c r="AXH48" s="405"/>
      <c r="AXI48" s="406"/>
      <c r="AXJ48" s="401"/>
      <c r="AXK48" s="402"/>
      <c r="AXL48" s="403"/>
      <c r="AXM48" s="403"/>
      <c r="AXN48" s="404"/>
      <c r="AXO48" s="405"/>
      <c r="AXP48" s="405"/>
      <c r="AXQ48" s="405"/>
      <c r="AXR48" s="405"/>
      <c r="AXS48" s="405"/>
      <c r="AXT48" s="406"/>
      <c r="AXU48" s="401"/>
      <c r="AXV48" s="402"/>
      <c r="AXW48" s="403"/>
      <c r="AXX48" s="403"/>
      <c r="AXY48" s="404"/>
      <c r="AXZ48" s="405"/>
      <c r="AYA48" s="405"/>
      <c r="AYB48" s="405"/>
      <c r="AYC48" s="405"/>
      <c r="AYD48" s="405"/>
      <c r="AYE48" s="406"/>
      <c r="AYF48" s="401"/>
      <c r="AYG48" s="402"/>
      <c r="AYH48" s="403"/>
      <c r="AYI48" s="403"/>
      <c r="AYJ48" s="404"/>
      <c r="AYK48" s="405"/>
      <c r="AYL48" s="405"/>
      <c r="AYM48" s="405"/>
      <c r="AYN48" s="405"/>
      <c r="AYO48" s="405"/>
      <c r="AYP48" s="406"/>
      <c r="AYQ48" s="401"/>
      <c r="AYR48" s="402"/>
      <c r="AYS48" s="403"/>
      <c r="AYT48" s="403"/>
      <c r="AYU48" s="404"/>
      <c r="AYV48" s="405"/>
      <c r="AYW48" s="405"/>
      <c r="AYX48" s="405"/>
      <c r="AYY48" s="405"/>
      <c r="AYZ48" s="405"/>
      <c r="AZA48" s="406"/>
      <c r="AZB48" s="401"/>
      <c r="AZC48" s="402"/>
      <c r="AZD48" s="403"/>
      <c r="AZE48" s="403"/>
      <c r="AZF48" s="404"/>
      <c r="AZG48" s="405"/>
      <c r="AZH48" s="405"/>
      <c r="AZI48" s="405"/>
      <c r="AZJ48" s="405"/>
      <c r="AZK48" s="405"/>
      <c r="AZL48" s="406"/>
      <c r="AZM48" s="401"/>
      <c r="AZN48" s="402"/>
      <c r="AZO48" s="403"/>
      <c r="AZP48" s="403"/>
      <c r="AZQ48" s="404"/>
      <c r="AZR48" s="405"/>
      <c r="AZS48" s="405"/>
      <c r="AZT48" s="405"/>
      <c r="AZU48" s="405"/>
      <c r="AZV48" s="405"/>
      <c r="AZW48" s="406"/>
      <c r="AZX48" s="401"/>
      <c r="AZY48" s="402"/>
      <c r="AZZ48" s="403"/>
      <c r="BAA48" s="403"/>
      <c r="BAB48" s="404"/>
      <c r="BAC48" s="405"/>
      <c r="BAD48" s="405"/>
      <c r="BAE48" s="405"/>
      <c r="BAF48" s="405"/>
      <c r="BAG48" s="405"/>
      <c r="BAH48" s="406"/>
      <c r="BAI48" s="401"/>
      <c r="BAJ48" s="402"/>
      <c r="BAK48" s="403"/>
      <c r="BAL48" s="403"/>
      <c r="BAM48" s="404"/>
      <c r="BAN48" s="405"/>
      <c r="BAO48" s="405"/>
      <c r="BAP48" s="405"/>
      <c r="BAQ48" s="405"/>
      <c r="BAR48" s="405"/>
      <c r="BAS48" s="406"/>
      <c r="BAT48" s="401"/>
      <c r="BAU48" s="402"/>
      <c r="BAV48" s="403"/>
      <c r="BAW48" s="403"/>
      <c r="BAX48" s="404"/>
      <c r="BAY48" s="405"/>
      <c r="BAZ48" s="405"/>
      <c r="BBA48" s="405"/>
      <c r="BBB48" s="405"/>
      <c r="BBC48" s="405"/>
      <c r="BBD48" s="406"/>
      <c r="BBE48" s="401"/>
      <c r="BBF48" s="402"/>
      <c r="BBG48" s="403"/>
      <c r="BBH48" s="403"/>
      <c r="BBI48" s="404"/>
      <c r="BBJ48" s="405"/>
      <c r="BBK48" s="405"/>
      <c r="BBL48" s="405"/>
      <c r="BBM48" s="405"/>
      <c r="BBN48" s="405"/>
      <c r="BBO48" s="406"/>
      <c r="BBP48" s="401"/>
      <c r="BBQ48" s="402"/>
      <c r="BBR48" s="403"/>
      <c r="BBS48" s="403"/>
      <c r="BBT48" s="404"/>
      <c r="BBU48" s="405"/>
      <c r="BBV48" s="405"/>
      <c r="BBW48" s="405"/>
      <c r="BBX48" s="405"/>
      <c r="BBY48" s="405"/>
      <c r="BBZ48" s="406"/>
      <c r="BCA48" s="401"/>
      <c r="BCB48" s="402"/>
      <c r="BCC48" s="403"/>
      <c r="BCD48" s="403"/>
      <c r="BCE48" s="404"/>
      <c r="BCF48" s="405"/>
      <c r="BCG48" s="405"/>
      <c r="BCH48" s="405"/>
      <c r="BCI48" s="405"/>
      <c r="BCJ48" s="405"/>
      <c r="BCK48" s="406"/>
      <c r="BCL48" s="401"/>
      <c r="BCM48" s="402"/>
      <c r="BCN48" s="403"/>
      <c r="BCO48" s="403"/>
      <c r="BCP48" s="404"/>
      <c r="BCQ48" s="405"/>
      <c r="BCR48" s="405"/>
      <c r="BCS48" s="405"/>
      <c r="BCT48" s="405"/>
      <c r="BCU48" s="405"/>
      <c r="BCV48" s="406"/>
      <c r="BCW48" s="401"/>
      <c r="BCX48" s="402"/>
      <c r="BCY48" s="403"/>
      <c r="BCZ48" s="403"/>
      <c r="BDA48" s="404"/>
      <c r="BDB48" s="405"/>
      <c r="BDC48" s="405"/>
      <c r="BDD48" s="405"/>
      <c r="BDE48" s="405"/>
      <c r="BDF48" s="405"/>
      <c r="BDG48" s="406"/>
      <c r="BDH48" s="401"/>
      <c r="BDI48" s="402"/>
      <c r="BDJ48" s="403"/>
      <c r="BDK48" s="403"/>
      <c r="BDL48" s="404"/>
      <c r="BDM48" s="405"/>
      <c r="BDN48" s="405"/>
      <c r="BDO48" s="405"/>
      <c r="BDP48" s="405"/>
      <c r="BDQ48" s="405"/>
      <c r="BDR48" s="406"/>
      <c r="BDS48" s="401"/>
      <c r="BDT48" s="402"/>
      <c r="BDU48" s="403"/>
      <c r="BDV48" s="403"/>
      <c r="BDW48" s="404"/>
      <c r="BDX48" s="405"/>
      <c r="BDY48" s="405"/>
      <c r="BDZ48" s="405"/>
      <c r="BEA48" s="405"/>
      <c r="BEB48" s="405"/>
      <c r="BEC48" s="406"/>
      <c r="BED48" s="401"/>
      <c r="BEE48" s="402"/>
      <c r="BEF48" s="403"/>
      <c r="BEG48" s="403"/>
      <c r="BEH48" s="404"/>
      <c r="BEI48" s="405"/>
      <c r="BEJ48" s="405"/>
      <c r="BEK48" s="405"/>
      <c r="BEL48" s="405"/>
      <c r="BEM48" s="405"/>
      <c r="BEN48" s="406"/>
      <c r="BEO48" s="401"/>
      <c r="BEP48" s="402"/>
      <c r="BEQ48" s="403"/>
      <c r="BER48" s="403"/>
      <c r="BES48" s="404"/>
      <c r="BET48" s="405"/>
      <c r="BEU48" s="405"/>
      <c r="BEV48" s="405"/>
      <c r="BEW48" s="405"/>
      <c r="BEX48" s="405"/>
      <c r="BEY48" s="406"/>
      <c r="BEZ48" s="401"/>
      <c r="BFA48" s="402"/>
      <c r="BFB48" s="403"/>
      <c r="BFC48" s="403"/>
      <c r="BFD48" s="404"/>
      <c r="BFE48" s="405"/>
      <c r="BFF48" s="405"/>
      <c r="BFG48" s="405"/>
      <c r="BFH48" s="405"/>
      <c r="BFI48" s="405"/>
      <c r="BFJ48" s="406"/>
      <c r="BFK48" s="401"/>
      <c r="BFL48" s="402"/>
      <c r="BFM48" s="403"/>
      <c r="BFN48" s="403"/>
      <c r="BFO48" s="404"/>
      <c r="BFP48" s="405"/>
      <c r="BFQ48" s="405"/>
      <c r="BFR48" s="405"/>
      <c r="BFS48" s="405"/>
      <c r="BFT48" s="405"/>
      <c r="BFU48" s="406"/>
      <c r="BFV48" s="401"/>
      <c r="BFW48" s="402"/>
      <c r="BFX48" s="403"/>
      <c r="BFY48" s="403"/>
      <c r="BFZ48" s="404"/>
      <c r="BGA48" s="405"/>
      <c r="BGB48" s="405"/>
      <c r="BGC48" s="405"/>
      <c r="BGD48" s="405"/>
      <c r="BGE48" s="405"/>
      <c r="BGF48" s="406"/>
      <c r="BGG48" s="401"/>
      <c r="BGH48" s="402"/>
      <c r="BGI48" s="403"/>
      <c r="BGJ48" s="403"/>
      <c r="BGK48" s="404"/>
      <c r="BGL48" s="405"/>
      <c r="BGM48" s="405"/>
      <c r="BGN48" s="405"/>
      <c r="BGO48" s="405"/>
      <c r="BGP48" s="405"/>
      <c r="BGQ48" s="406"/>
      <c r="BGR48" s="401"/>
      <c r="BGS48" s="402"/>
      <c r="BGT48" s="403"/>
      <c r="BGU48" s="403"/>
      <c r="BGV48" s="404"/>
      <c r="BGW48" s="405"/>
      <c r="BGX48" s="405"/>
      <c r="BGY48" s="405"/>
      <c r="BGZ48" s="405"/>
      <c r="BHA48" s="405"/>
      <c r="BHB48" s="406"/>
      <c r="BHC48" s="401"/>
      <c r="BHD48" s="402"/>
      <c r="BHE48" s="403"/>
      <c r="BHF48" s="403"/>
      <c r="BHG48" s="404"/>
      <c r="BHH48" s="405"/>
      <c r="BHI48" s="405"/>
      <c r="BHJ48" s="405"/>
      <c r="BHK48" s="405"/>
      <c r="BHL48" s="405"/>
      <c r="BHM48" s="406"/>
      <c r="BHN48" s="401"/>
      <c r="BHO48" s="402"/>
      <c r="BHP48" s="403"/>
      <c r="BHQ48" s="403"/>
      <c r="BHR48" s="404"/>
      <c r="BHS48" s="405"/>
      <c r="BHT48" s="405"/>
      <c r="BHU48" s="405"/>
      <c r="BHV48" s="405"/>
      <c r="BHW48" s="405"/>
      <c r="BHX48" s="406"/>
      <c r="BHY48" s="401"/>
      <c r="BHZ48" s="402"/>
      <c r="BIA48" s="403"/>
      <c r="BIB48" s="403"/>
      <c r="BIC48" s="404"/>
      <c r="BID48" s="405"/>
      <c r="BIE48" s="405"/>
      <c r="BIF48" s="405"/>
      <c r="BIG48" s="405"/>
      <c r="BIH48" s="405"/>
      <c r="BII48" s="406"/>
      <c r="BIJ48" s="401"/>
      <c r="BIK48" s="402"/>
      <c r="BIL48" s="403"/>
      <c r="BIM48" s="403"/>
      <c r="BIN48" s="404"/>
      <c r="BIO48" s="405"/>
      <c r="BIP48" s="405"/>
      <c r="BIQ48" s="405"/>
      <c r="BIR48" s="405"/>
      <c r="BIS48" s="405"/>
      <c r="BIT48" s="406"/>
      <c r="BIU48" s="401"/>
      <c r="BIV48" s="402"/>
      <c r="BIW48" s="403"/>
      <c r="BIX48" s="403"/>
      <c r="BIY48" s="404"/>
      <c r="BIZ48" s="405"/>
      <c r="BJA48" s="405"/>
      <c r="BJB48" s="405"/>
      <c r="BJC48" s="405"/>
      <c r="BJD48" s="405"/>
      <c r="BJE48" s="406"/>
      <c r="BJF48" s="401"/>
      <c r="BJG48" s="402"/>
      <c r="BJH48" s="403"/>
      <c r="BJI48" s="403"/>
      <c r="BJJ48" s="404"/>
      <c r="BJK48" s="405"/>
      <c r="BJL48" s="405"/>
      <c r="BJM48" s="405"/>
      <c r="BJN48" s="405"/>
      <c r="BJO48" s="405"/>
      <c r="BJP48" s="406"/>
      <c r="BJQ48" s="401"/>
      <c r="BJR48" s="402"/>
      <c r="BJS48" s="403"/>
      <c r="BJT48" s="403"/>
      <c r="BJU48" s="404"/>
      <c r="BJV48" s="405"/>
      <c r="BJW48" s="405"/>
      <c r="BJX48" s="405"/>
      <c r="BJY48" s="405"/>
      <c r="BJZ48" s="405"/>
      <c r="BKA48" s="406"/>
      <c r="BKB48" s="401"/>
      <c r="BKC48" s="402"/>
      <c r="BKD48" s="403"/>
      <c r="BKE48" s="403"/>
      <c r="BKF48" s="404"/>
      <c r="BKG48" s="405"/>
      <c r="BKH48" s="405"/>
      <c r="BKI48" s="405"/>
      <c r="BKJ48" s="405"/>
      <c r="BKK48" s="405"/>
      <c r="BKL48" s="406"/>
      <c r="BKM48" s="401"/>
      <c r="BKN48" s="402"/>
      <c r="BKO48" s="403"/>
      <c r="BKP48" s="403"/>
      <c r="BKQ48" s="404"/>
      <c r="BKR48" s="405"/>
      <c r="BKS48" s="405"/>
      <c r="BKT48" s="405"/>
      <c r="BKU48" s="405"/>
      <c r="BKV48" s="405"/>
      <c r="BKW48" s="406"/>
      <c r="BKX48" s="401"/>
      <c r="BKY48" s="402"/>
      <c r="BKZ48" s="403"/>
      <c r="BLA48" s="403"/>
      <c r="BLB48" s="404"/>
      <c r="BLC48" s="405"/>
      <c r="BLD48" s="405"/>
      <c r="BLE48" s="405"/>
      <c r="BLF48" s="405"/>
      <c r="BLG48" s="405"/>
      <c r="BLH48" s="406"/>
      <c r="BLI48" s="401"/>
      <c r="BLJ48" s="402"/>
      <c r="BLK48" s="403"/>
      <c r="BLL48" s="403"/>
      <c r="BLM48" s="404"/>
      <c r="BLN48" s="405"/>
      <c r="BLO48" s="405"/>
      <c r="BLP48" s="405"/>
      <c r="BLQ48" s="405"/>
      <c r="BLR48" s="405"/>
      <c r="BLS48" s="406"/>
      <c r="BLT48" s="401"/>
      <c r="BLU48" s="402"/>
      <c r="BLV48" s="403"/>
      <c r="BLW48" s="403"/>
      <c r="BLX48" s="404"/>
      <c r="BLY48" s="405"/>
      <c r="BLZ48" s="405"/>
      <c r="BMA48" s="405"/>
      <c r="BMB48" s="405"/>
      <c r="BMC48" s="405"/>
      <c r="BMD48" s="406"/>
      <c r="BME48" s="401"/>
      <c r="BMF48" s="402"/>
      <c r="BMG48" s="403"/>
      <c r="BMH48" s="403"/>
      <c r="BMI48" s="404"/>
      <c r="BMJ48" s="405"/>
      <c r="BMK48" s="405"/>
      <c r="BML48" s="405"/>
      <c r="BMM48" s="405"/>
      <c r="BMN48" s="405"/>
      <c r="BMO48" s="406"/>
      <c r="BMP48" s="401"/>
      <c r="BMQ48" s="402"/>
      <c r="BMR48" s="403"/>
      <c r="BMS48" s="403"/>
      <c r="BMT48" s="404"/>
      <c r="BMU48" s="405"/>
      <c r="BMV48" s="405"/>
      <c r="BMW48" s="405"/>
      <c r="BMX48" s="405"/>
      <c r="BMY48" s="405"/>
      <c r="BMZ48" s="406"/>
      <c r="BNA48" s="401"/>
      <c r="BNB48" s="402"/>
      <c r="BNC48" s="403"/>
      <c r="BND48" s="403"/>
      <c r="BNE48" s="404"/>
      <c r="BNF48" s="405"/>
      <c r="BNG48" s="405"/>
      <c r="BNH48" s="405"/>
      <c r="BNI48" s="405"/>
      <c r="BNJ48" s="405"/>
      <c r="BNK48" s="406"/>
      <c r="BNL48" s="401"/>
      <c r="BNM48" s="402"/>
      <c r="BNN48" s="403"/>
      <c r="BNO48" s="403"/>
      <c r="BNP48" s="404"/>
      <c r="BNQ48" s="405"/>
      <c r="BNR48" s="405"/>
      <c r="BNS48" s="405"/>
      <c r="BNT48" s="405"/>
      <c r="BNU48" s="405"/>
      <c r="BNV48" s="406"/>
      <c r="BNW48" s="401"/>
      <c r="BNX48" s="402"/>
      <c r="BNY48" s="403"/>
      <c r="BNZ48" s="403"/>
      <c r="BOA48" s="404"/>
      <c r="BOB48" s="405"/>
      <c r="BOC48" s="405"/>
      <c r="BOD48" s="405"/>
      <c r="BOE48" s="405"/>
      <c r="BOF48" s="405"/>
      <c r="BOG48" s="406"/>
      <c r="BOH48" s="401"/>
      <c r="BOI48" s="402"/>
      <c r="BOJ48" s="403"/>
      <c r="BOK48" s="403"/>
      <c r="BOL48" s="404"/>
      <c r="BOM48" s="405"/>
      <c r="BON48" s="405"/>
      <c r="BOO48" s="405"/>
      <c r="BOP48" s="405"/>
      <c r="BOQ48" s="405"/>
      <c r="BOR48" s="406"/>
      <c r="BOS48" s="401"/>
      <c r="BOT48" s="402"/>
      <c r="BOU48" s="403"/>
      <c r="BOV48" s="403"/>
      <c r="BOW48" s="404"/>
      <c r="BOX48" s="405"/>
      <c r="BOY48" s="405"/>
      <c r="BOZ48" s="405"/>
      <c r="BPA48" s="405"/>
      <c r="BPB48" s="405"/>
      <c r="BPC48" s="406"/>
      <c r="BPD48" s="401"/>
      <c r="BPE48" s="402"/>
      <c r="BPF48" s="403"/>
      <c r="BPG48" s="403"/>
      <c r="BPH48" s="404"/>
      <c r="BPI48" s="405"/>
      <c r="BPJ48" s="405"/>
      <c r="BPK48" s="405"/>
      <c r="BPL48" s="405"/>
      <c r="BPM48" s="405"/>
      <c r="BPN48" s="406"/>
      <c r="BPO48" s="401"/>
      <c r="BPP48" s="402"/>
      <c r="BPQ48" s="403"/>
      <c r="BPR48" s="403"/>
      <c r="BPS48" s="404"/>
      <c r="BPT48" s="405"/>
      <c r="BPU48" s="405"/>
      <c r="BPV48" s="405"/>
      <c r="BPW48" s="405"/>
      <c r="BPX48" s="405"/>
      <c r="BPY48" s="406"/>
      <c r="BPZ48" s="401"/>
      <c r="BQA48" s="402"/>
      <c r="BQB48" s="403"/>
      <c r="BQC48" s="403"/>
      <c r="BQD48" s="404"/>
      <c r="BQE48" s="405"/>
      <c r="BQF48" s="405"/>
      <c r="BQG48" s="405"/>
      <c r="BQH48" s="405"/>
      <c r="BQI48" s="405"/>
      <c r="BQJ48" s="406"/>
      <c r="BQK48" s="401"/>
      <c r="BQL48" s="402"/>
      <c r="BQM48" s="403"/>
      <c r="BQN48" s="403"/>
      <c r="BQO48" s="404"/>
      <c r="BQP48" s="405"/>
      <c r="BQQ48" s="405"/>
      <c r="BQR48" s="405"/>
      <c r="BQS48" s="405"/>
      <c r="BQT48" s="405"/>
      <c r="BQU48" s="406"/>
      <c r="BQV48" s="401"/>
      <c r="BQW48" s="402"/>
      <c r="BQX48" s="403"/>
      <c r="BQY48" s="403"/>
      <c r="BQZ48" s="404"/>
      <c r="BRA48" s="405"/>
      <c r="BRB48" s="405"/>
      <c r="BRC48" s="405"/>
      <c r="BRD48" s="405"/>
      <c r="BRE48" s="405"/>
      <c r="BRF48" s="406"/>
      <c r="BRG48" s="401"/>
      <c r="BRH48" s="402"/>
      <c r="BRI48" s="403"/>
      <c r="BRJ48" s="403"/>
      <c r="BRK48" s="404"/>
      <c r="BRL48" s="405"/>
      <c r="BRM48" s="405"/>
      <c r="BRN48" s="405"/>
      <c r="BRO48" s="405"/>
      <c r="BRP48" s="405"/>
      <c r="BRQ48" s="406"/>
      <c r="BRR48" s="401"/>
      <c r="BRS48" s="402"/>
      <c r="BRT48" s="403"/>
      <c r="BRU48" s="403"/>
      <c r="BRV48" s="404"/>
      <c r="BRW48" s="405"/>
      <c r="BRX48" s="405"/>
      <c r="BRY48" s="405"/>
      <c r="BRZ48" s="405"/>
      <c r="BSA48" s="405"/>
      <c r="BSB48" s="406"/>
      <c r="BSC48" s="401"/>
      <c r="BSD48" s="402"/>
      <c r="BSE48" s="403"/>
      <c r="BSF48" s="403"/>
      <c r="BSG48" s="404"/>
      <c r="BSH48" s="405"/>
      <c r="BSI48" s="405"/>
      <c r="BSJ48" s="405"/>
      <c r="BSK48" s="405"/>
      <c r="BSL48" s="405"/>
      <c r="BSM48" s="406"/>
      <c r="BSN48" s="401"/>
      <c r="BSO48" s="402"/>
      <c r="BSP48" s="403"/>
      <c r="BSQ48" s="403"/>
      <c r="BSR48" s="404"/>
      <c r="BSS48" s="405"/>
      <c r="BST48" s="405"/>
      <c r="BSU48" s="405"/>
      <c r="BSV48" s="405"/>
      <c r="BSW48" s="405"/>
      <c r="BSX48" s="406"/>
      <c r="BSY48" s="401"/>
      <c r="BSZ48" s="402"/>
      <c r="BTA48" s="403"/>
      <c r="BTB48" s="403"/>
      <c r="BTC48" s="404"/>
      <c r="BTD48" s="405"/>
      <c r="BTE48" s="405"/>
      <c r="BTF48" s="405"/>
      <c r="BTG48" s="405"/>
      <c r="BTH48" s="405"/>
      <c r="BTI48" s="406"/>
      <c r="BTJ48" s="401"/>
      <c r="BTK48" s="402"/>
      <c r="BTL48" s="403"/>
      <c r="BTM48" s="403"/>
      <c r="BTN48" s="404"/>
      <c r="BTO48" s="405"/>
      <c r="BTP48" s="405"/>
      <c r="BTQ48" s="405"/>
      <c r="BTR48" s="405"/>
      <c r="BTS48" s="405"/>
      <c r="BTT48" s="406"/>
      <c r="BTU48" s="401"/>
      <c r="BTV48" s="402"/>
      <c r="BTW48" s="403"/>
      <c r="BTX48" s="403"/>
      <c r="BTY48" s="404"/>
      <c r="BTZ48" s="405"/>
      <c r="BUA48" s="405"/>
      <c r="BUB48" s="405"/>
      <c r="BUC48" s="405"/>
      <c r="BUD48" s="405"/>
      <c r="BUE48" s="406"/>
      <c r="BUF48" s="401"/>
      <c r="BUG48" s="402"/>
      <c r="BUH48" s="403"/>
      <c r="BUI48" s="403"/>
      <c r="BUJ48" s="404"/>
      <c r="BUK48" s="405"/>
      <c r="BUL48" s="405"/>
      <c r="BUM48" s="405"/>
      <c r="BUN48" s="405"/>
      <c r="BUO48" s="405"/>
      <c r="BUP48" s="406"/>
      <c r="BUQ48" s="401"/>
      <c r="BUR48" s="402"/>
      <c r="BUS48" s="403"/>
      <c r="BUT48" s="403"/>
      <c r="BUU48" s="404"/>
      <c r="BUV48" s="405"/>
      <c r="BUW48" s="405"/>
      <c r="BUX48" s="405"/>
      <c r="BUY48" s="405"/>
      <c r="BUZ48" s="405"/>
      <c r="BVA48" s="406"/>
      <c r="BVB48" s="401"/>
      <c r="BVC48" s="402"/>
      <c r="BVD48" s="403"/>
      <c r="BVE48" s="403"/>
      <c r="BVF48" s="404"/>
      <c r="BVG48" s="405"/>
      <c r="BVH48" s="405"/>
      <c r="BVI48" s="405"/>
      <c r="BVJ48" s="405"/>
      <c r="BVK48" s="405"/>
      <c r="BVL48" s="406"/>
      <c r="BVM48" s="401"/>
      <c r="BVN48" s="402"/>
      <c r="BVO48" s="403"/>
      <c r="BVP48" s="403"/>
      <c r="BVQ48" s="404"/>
      <c r="BVR48" s="405"/>
      <c r="BVS48" s="405"/>
      <c r="BVT48" s="405"/>
      <c r="BVU48" s="405"/>
      <c r="BVV48" s="405"/>
      <c r="BVW48" s="406"/>
      <c r="BVX48" s="401"/>
      <c r="BVY48" s="402"/>
      <c r="BVZ48" s="403"/>
      <c r="BWA48" s="403"/>
      <c r="BWB48" s="404"/>
      <c r="BWC48" s="405"/>
      <c r="BWD48" s="405"/>
      <c r="BWE48" s="405"/>
      <c r="BWF48" s="405"/>
      <c r="BWG48" s="405"/>
      <c r="BWH48" s="406"/>
      <c r="BWI48" s="401"/>
      <c r="BWJ48" s="402"/>
      <c r="BWK48" s="403"/>
      <c r="BWL48" s="403"/>
      <c r="BWM48" s="404"/>
      <c r="BWN48" s="405"/>
      <c r="BWO48" s="405"/>
      <c r="BWP48" s="405"/>
      <c r="BWQ48" s="405"/>
      <c r="BWR48" s="405"/>
      <c r="BWS48" s="406"/>
      <c r="BWT48" s="401"/>
      <c r="BWU48" s="402"/>
      <c r="BWV48" s="403"/>
      <c r="BWW48" s="403"/>
      <c r="BWX48" s="404"/>
      <c r="BWY48" s="405"/>
      <c r="BWZ48" s="405"/>
      <c r="BXA48" s="405"/>
      <c r="BXB48" s="405"/>
      <c r="BXC48" s="405"/>
      <c r="BXD48" s="406"/>
      <c r="BXE48" s="401"/>
      <c r="BXF48" s="402"/>
      <c r="BXG48" s="403"/>
      <c r="BXH48" s="403"/>
      <c r="BXI48" s="404"/>
      <c r="BXJ48" s="405"/>
      <c r="BXK48" s="405"/>
      <c r="BXL48" s="405"/>
      <c r="BXM48" s="405"/>
      <c r="BXN48" s="405"/>
      <c r="BXO48" s="406"/>
      <c r="BXP48" s="401"/>
      <c r="BXQ48" s="402"/>
      <c r="BXR48" s="403"/>
      <c r="BXS48" s="403"/>
      <c r="BXT48" s="404"/>
      <c r="BXU48" s="405"/>
      <c r="BXV48" s="405"/>
      <c r="BXW48" s="405"/>
      <c r="BXX48" s="405"/>
      <c r="BXY48" s="405"/>
      <c r="BXZ48" s="406"/>
      <c r="BYA48" s="401"/>
      <c r="BYB48" s="402"/>
      <c r="BYC48" s="403"/>
      <c r="BYD48" s="403"/>
      <c r="BYE48" s="404"/>
      <c r="BYF48" s="405"/>
      <c r="BYG48" s="405"/>
      <c r="BYH48" s="405"/>
      <c r="BYI48" s="405"/>
      <c r="BYJ48" s="405"/>
      <c r="BYK48" s="406"/>
      <c r="BYL48" s="401"/>
      <c r="BYM48" s="402"/>
      <c r="BYN48" s="403"/>
      <c r="BYO48" s="403"/>
      <c r="BYP48" s="404"/>
      <c r="BYQ48" s="405"/>
      <c r="BYR48" s="405"/>
      <c r="BYS48" s="405"/>
      <c r="BYT48" s="405"/>
      <c r="BYU48" s="405"/>
      <c r="BYV48" s="406"/>
      <c r="BYW48" s="401"/>
      <c r="BYX48" s="402"/>
      <c r="BYY48" s="403"/>
      <c r="BYZ48" s="403"/>
      <c r="BZA48" s="404"/>
      <c r="BZB48" s="405"/>
      <c r="BZC48" s="405"/>
      <c r="BZD48" s="405"/>
      <c r="BZE48" s="405"/>
      <c r="BZF48" s="405"/>
      <c r="BZG48" s="406"/>
      <c r="BZH48" s="401"/>
      <c r="BZI48" s="402"/>
      <c r="BZJ48" s="403"/>
      <c r="BZK48" s="403"/>
      <c r="BZL48" s="404"/>
      <c r="BZM48" s="405"/>
      <c r="BZN48" s="405"/>
      <c r="BZO48" s="405"/>
      <c r="BZP48" s="405"/>
      <c r="BZQ48" s="405"/>
      <c r="BZR48" s="406"/>
      <c r="BZS48" s="401"/>
      <c r="BZT48" s="402"/>
      <c r="BZU48" s="403"/>
      <c r="BZV48" s="403"/>
      <c r="BZW48" s="404"/>
      <c r="BZX48" s="405"/>
      <c r="BZY48" s="405"/>
      <c r="BZZ48" s="405"/>
      <c r="CAA48" s="405"/>
      <c r="CAB48" s="405"/>
      <c r="CAC48" s="406"/>
      <c r="CAD48" s="401"/>
      <c r="CAE48" s="402"/>
      <c r="CAF48" s="403"/>
      <c r="CAG48" s="403"/>
      <c r="CAH48" s="404"/>
      <c r="CAI48" s="405"/>
      <c r="CAJ48" s="405"/>
      <c r="CAK48" s="405"/>
      <c r="CAL48" s="405"/>
      <c r="CAM48" s="405"/>
      <c r="CAN48" s="406"/>
      <c r="CAO48" s="401"/>
      <c r="CAP48" s="402"/>
      <c r="CAQ48" s="403"/>
      <c r="CAR48" s="403"/>
      <c r="CAS48" s="404"/>
      <c r="CAT48" s="405"/>
      <c r="CAU48" s="405"/>
      <c r="CAV48" s="405"/>
      <c r="CAW48" s="405"/>
      <c r="CAX48" s="405"/>
      <c r="CAY48" s="406"/>
      <c r="CAZ48" s="401"/>
      <c r="CBA48" s="402"/>
      <c r="CBB48" s="403"/>
      <c r="CBC48" s="403"/>
      <c r="CBD48" s="404"/>
      <c r="CBE48" s="405"/>
      <c r="CBF48" s="405"/>
      <c r="CBG48" s="405"/>
      <c r="CBH48" s="405"/>
      <c r="CBI48" s="405"/>
      <c r="CBJ48" s="406"/>
      <c r="CBK48" s="401"/>
      <c r="CBL48" s="402"/>
      <c r="CBM48" s="403"/>
      <c r="CBN48" s="403"/>
      <c r="CBO48" s="404"/>
      <c r="CBP48" s="405"/>
      <c r="CBQ48" s="405"/>
      <c r="CBR48" s="405"/>
      <c r="CBS48" s="405"/>
      <c r="CBT48" s="405"/>
      <c r="CBU48" s="406"/>
      <c r="CBV48" s="401"/>
      <c r="CBW48" s="402"/>
      <c r="CBX48" s="403"/>
      <c r="CBY48" s="403"/>
      <c r="CBZ48" s="404"/>
      <c r="CCA48" s="405"/>
      <c r="CCB48" s="405"/>
      <c r="CCC48" s="405"/>
      <c r="CCD48" s="405"/>
      <c r="CCE48" s="405"/>
      <c r="CCF48" s="406"/>
      <c r="CCG48" s="401"/>
      <c r="CCH48" s="402"/>
      <c r="CCI48" s="403"/>
      <c r="CCJ48" s="403"/>
      <c r="CCK48" s="404"/>
      <c r="CCL48" s="405"/>
      <c r="CCM48" s="405"/>
      <c r="CCN48" s="405"/>
      <c r="CCO48" s="405"/>
      <c r="CCP48" s="405"/>
      <c r="CCQ48" s="406"/>
      <c r="CCR48" s="401"/>
      <c r="CCS48" s="402"/>
      <c r="CCT48" s="403"/>
      <c r="CCU48" s="403"/>
      <c r="CCV48" s="404"/>
      <c r="CCW48" s="405"/>
      <c r="CCX48" s="405"/>
      <c r="CCY48" s="405"/>
      <c r="CCZ48" s="405"/>
      <c r="CDA48" s="405"/>
      <c r="CDB48" s="406"/>
      <c r="CDC48" s="401"/>
      <c r="CDD48" s="402"/>
      <c r="CDE48" s="403"/>
      <c r="CDF48" s="403"/>
      <c r="CDG48" s="404"/>
      <c r="CDH48" s="405"/>
      <c r="CDI48" s="405"/>
      <c r="CDJ48" s="405"/>
      <c r="CDK48" s="405"/>
      <c r="CDL48" s="405"/>
      <c r="CDM48" s="406"/>
      <c r="CDN48" s="401"/>
      <c r="CDO48" s="402"/>
      <c r="CDP48" s="403"/>
      <c r="CDQ48" s="403"/>
      <c r="CDR48" s="404"/>
      <c r="CDS48" s="405"/>
      <c r="CDT48" s="405"/>
      <c r="CDU48" s="405"/>
      <c r="CDV48" s="405"/>
      <c r="CDW48" s="405"/>
      <c r="CDX48" s="406"/>
      <c r="CDY48" s="401"/>
      <c r="CDZ48" s="402"/>
      <c r="CEA48" s="403"/>
      <c r="CEB48" s="403"/>
      <c r="CEC48" s="404"/>
      <c r="CED48" s="405"/>
      <c r="CEE48" s="405"/>
      <c r="CEF48" s="405"/>
      <c r="CEG48" s="405"/>
      <c r="CEH48" s="405"/>
      <c r="CEI48" s="406"/>
      <c r="CEJ48" s="401"/>
      <c r="CEK48" s="402"/>
      <c r="CEL48" s="403"/>
      <c r="CEM48" s="403"/>
      <c r="CEN48" s="404"/>
      <c r="CEO48" s="405"/>
      <c r="CEP48" s="405"/>
      <c r="CEQ48" s="405"/>
      <c r="CER48" s="405"/>
      <c r="CES48" s="405"/>
      <c r="CET48" s="406"/>
      <c r="CEU48" s="401"/>
      <c r="CEV48" s="402"/>
      <c r="CEW48" s="403"/>
      <c r="CEX48" s="403"/>
      <c r="CEY48" s="404"/>
      <c r="CEZ48" s="405"/>
      <c r="CFA48" s="405"/>
      <c r="CFB48" s="405"/>
      <c r="CFC48" s="405"/>
      <c r="CFD48" s="405"/>
      <c r="CFE48" s="406"/>
      <c r="CFF48" s="401"/>
      <c r="CFG48" s="402"/>
      <c r="CFH48" s="403"/>
      <c r="CFI48" s="403"/>
      <c r="CFJ48" s="404"/>
      <c r="CFK48" s="405"/>
      <c r="CFL48" s="405"/>
      <c r="CFM48" s="405"/>
      <c r="CFN48" s="405"/>
      <c r="CFO48" s="405"/>
      <c r="CFP48" s="406"/>
      <c r="CFQ48" s="401"/>
      <c r="CFR48" s="402"/>
      <c r="CFS48" s="403"/>
      <c r="CFT48" s="403"/>
      <c r="CFU48" s="404"/>
      <c r="CFV48" s="405"/>
      <c r="CFW48" s="405"/>
      <c r="CFX48" s="405"/>
      <c r="CFY48" s="405"/>
      <c r="CFZ48" s="405"/>
      <c r="CGA48" s="406"/>
      <c r="CGB48" s="401"/>
      <c r="CGC48" s="402"/>
      <c r="CGD48" s="403"/>
      <c r="CGE48" s="403"/>
      <c r="CGF48" s="404"/>
      <c r="CGG48" s="405"/>
      <c r="CGH48" s="405"/>
      <c r="CGI48" s="405"/>
      <c r="CGJ48" s="405"/>
      <c r="CGK48" s="405"/>
      <c r="CGL48" s="406"/>
      <c r="CGM48" s="401"/>
      <c r="CGN48" s="402"/>
      <c r="CGO48" s="403"/>
      <c r="CGP48" s="403"/>
      <c r="CGQ48" s="404"/>
      <c r="CGR48" s="405"/>
      <c r="CGS48" s="405"/>
      <c r="CGT48" s="405"/>
      <c r="CGU48" s="405"/>
      <c r="CGV48" s="405"/>
      <c r="CGW48" s="406"/>
      <c r="CGX48" s="401"/>
      <c r="CGY48" s="402"/>
      <c r="CGZ48" s="403"/>
      <c r="CHA48" s="403"/>
      <c r="CHB48" s="404"/>
      <c r="CHC48" s="405"/>
      <c r="CHD48" s="405"/>
      <c r="CHE48" s="405"/>
      <c r="CHF48" s="405"/>
      <c r="CHG48" s="405"/>
      <c r="CHH48" s="406"/>
      <c r="CHI48" s="401"/>
      <c r="CHJ48" s="402"/>
      <c r="CHK48" s="403"/>
      <c r="CHL48" s="403"/>
      <c r="CHM48" s="404"/>
      <c r="CHN48" s="405"/>
      <c r="CHO48" s="405"/>
      <c r="CHP48" s="405"/>
      <c r="CHQ48" s="405"/>
      <c r="CHR48" s="405"/>
      <c r="CHS48" s="406"/>
      <c r="CHT48" s="401"/>
      <c r="CHU48" s="402"/>
      <c r="CHV48" s="403"/>
      <c r="CHW48" s="403"/>
      <c r="CHX48" s="404"/>
      <c r="CHY48" s="405"/>
      <c r="CHZ48" s="405"/>
      <c r="CIA48" s="405"/>
      <c r="CIB48" s="405"/>
      <c r="CIC48" s="405"/>
      <c r="CID48" s="406"/>
      <c r="CIE48" s="401"/>
      <c r="CIF48" s="402"/>
      <c r="CIG48" s="403"/>
      <c r="CIH48" s="403"/>
      <c r="CII48" s="404"/>
      <c r="CIJ48" s="405"/>
      <c r="CIK48" s="405"/>
      <c r="CIL48" s="405"/>
      <c r="CIM48" s="405"/>
      <c r="CIN48" s="405"/>
      <c r="CIO48" s="406"/>
      <c r="CIP48" s="401"/>
      <c r="CIQ48" s="402"/>
      <c r="CIR48" s="403"/>
      <c r="CIS48" s="403"/>
      <c r="CIT48" s="404"/>
      <c r="CIU48" s="405"/>
      <c r="CIV48" s="405"/>
      <c r="CIW48" s="405"/>
      <c r="CIX48" s="405"/>
      <c r="CIY48" s="405"/>
      <c r="CIZ48" s="406"/>
      <c r="CJA48" s="401"/>
      <c r="CJB48" s="402"/>
      <c r="CJC48" s="403"/>
      <c r="CJD48" s="403"/>
      <c r="CJE48" s="404"/>
      <c r="CJF48" s="405"/>
      <c r="CJG48" s="405"/>
      <c r="CJH48" s="405"/>
      <c r="CJI48" s="405"/>
      <c r="CJJ48" s="405"/>
      <c r="CJK48" s="406"/>
      <c r="CJL48" s="401"/>
      <c r="CJM48" s="402"/>
      <c r="CJN48" s="403"/>
      <c r="CJO48" s="403"/>
      <c r="CJP48" s="404"/>
      <c r="CJQ48" s="405"/>
      <c r="CJR48" s="405"/>
      <c r="CJS48" s="405"/>
      <c r="CJT48" s="405"/>
      <c r="CJU48" s="405"/>
      <c r="CJV48" s="406"/>
      <c r="CJW48" s="401"/>
      <c r="CJX48" s="402"/>
      <c r="CJY48" s="403"/>
      <c r="CJZ48" s="403"/>
      <c r="CKA48" s="404"/>
      <c r="CKB48" s="405"/>
      <c r="CKC48" s="405"/>
      <c r="CKD48" s="405"/>
      <c r="CKE48" s="405"/>
      <c r="CKF48" s="405"/>
      <c r="CKG48" s="406"/>
      <c r="CKH48" s="401"/>
      <c r="CKI48" s="402"/>
      <c r="CKJ48" s="403"/>
      <c r="CKK48" s="403"/>
      <c r="CKL48" s="404"/>
      <c r="CKM48" s="405"/>
      <c r="CKN48" s="405"/>
      <c r="CKO48" s="405"/>
      <c r="CKP48" s="405"/>
      <c r="CKQ48" s="405"/>
      <c r="CKR48" s="406"/>
      <c r="CKS48" s="401"/>
      <c r="CKT48" s="402"/>
      <c r="CKU48" s="403"/>
      <c r="CKV48" s="403"/>
      <c r="CKW48" s="404"/>
      <c r="CKX48" s="405"/>
      <c r="CKY48" s="405"/>
      <c r="CKZ48" s="405"/>
      <c r="CLA48" s="405"/>
      <c r="CLB48" s="405"/>
      <c r="CLC48" s="406"/>
      <c r="CLD48" s="401"/>
      <c r="CLE48" s="402"/>
      <c r="CLF48" s="403"/>
      <c r="CLG48" s="403"/>
      <c r="CLH48" s="404"/>
      <c r="CLI48" s="405"/>
      <c r="CLJ48" s="405"/>
      <c r="CLK48" s="405"/>
      <c r="CLL48" s="405"/>
      <c r="CLM48" s="405"/>
      <c r="CLN48" s="406"/>
      <c r="CLO48" s="401"/>
      <c r="CLP48" s="402"/>
      <c r="CLQ48" s="403"/>
      <c r="CLR48" s="403"/>
      <c r="CLS48" s="404"/>
      <c r="CLT48" s="405"/>
      <c r="CLU48" s="405"/>
      <c r="CLV48" s="405"/>
      <c r="CLW48" s="405"/>
      <c r="CLX48" s="405"/>
      <c r="CLY48" s="406"/>
      <c r="CLZ48" s="401"/>
      <c r="CMA48" s="402"/>
      <c r="CMB48" s="403"/>
      <c r="CMC48" s="403"/>
      <c r="CMD48" s="404"/>
      <c r="CME48" s="405"/>
      <c r="CMF48" s="405"/>
      <c r="CMG48" s="405"/>
      <c r="CMH48" s="405"/>
      <c r="CMI48" s="405"/>
      <c r="CMJ48" s="406"/>
      <c r="CMK48" s="401"/>
      <c r="CML48" s="402"/>
      <c r="CMM48" s="403"/>
      <c r="CMN48" s="403"/>
      <c r="CMO48" s="404"/>
      <c r="CMP48" s="405"/>
      <c r="CMQ48" s="405"/>
      <c r="CMR48" s="405"/>
      <c r="CMS48" s="405"/>
      <c r="CMT48" s="405"/>
      <c r="CMU48" s="406"/>
      <c r="CMV48" s="401"/>
      <c r="CMW48" s="402"/>
      <c r="CMX48" s="403"/>
      <c r="CMY48" s="403"/>
      <c r="CMZ48" s="404"/>
      <c r="CNA48" s="405"/>
      <c r="CNB48" s="405"/>
      <c r="CNC48" s="405"/>
      <c r="CND48" s="405"/>
      <c r="CNE48" s="405"/>
      <c r="CNF48" s="406"/>
      <c r="CNG48" s="401"/>
      <c r="CNH48" s="402"/>
      <c r="CNI48" s="403"/>
      <c r="CNJ48" s="403"/>
      <c r="CNK48" s="404"/>
      <c r="CNL48" s="405"/>
      <c r="CNM48" s="405"/>
      <c r="CNN48" s="405"/>
      <c r="CNO48" s="405"/>
      <c r="CNP48" s="405"/>
      <c r="CNQ48" s="406"/>
      <c r="CNR48" s="401"/>
      <c r="CNS48" s="402"/>
      <c r="CNT48" s="403"/>
      <c r="CNU48" s="403"/>
      <c r="CNV48" s="404"/>
      <c r="CNW48" s="405"/>
      <c r="CNX48" s="405"/>
      <c r="CNY48" s="405"/>
      <c r="CNZ48" s="405"/>
      <c r="COA48" s="405"/>
      <c r="COB48" s="406"/>
      <c r="COC48" s="401"/>
      <c r="COD48" s="402"/>
      <c r="COE48" s="403"/>
      <c r="COF48" s="403"/>
      <c r="COG48" s="404"/>
      <c r="COH48" s="405"/>
      <c r="COI48" s="405"/>
      <c r="COJ48" s="405"/>
      <c r="COK48" s="405"/>
      <c r="COL48" s="405"/>
      <c r="COM48" s="406"/>
      <c r="CON48" s="401"/>
      <c r="COO48" s="402"/>
      <c r="COP48" s="403"/>
      <c r="COQ48" s="403"/>
      <c r="COR48" s="404"/>
      <c r="COS48" s="405"/>
      <c r="COT48" s="405"/>
      <c r="COU48" s="405"/>
      <c r="COV48" s="405"/>
      <c r="COW48" s="405"/>
      <c r="COX48" s="406"/>
      <c r="COY48" s="401"/>
      <c r="COZ48" s="402"/>
      <c r="CPA48" s="403"/>
      <c r="CPB48" s="403"/>
      <c r="CPC48" s="404"/>
      <c r="CPD48" s="405"/>
      <c r="CPE48" s="405"/>
      <c r="CPF48" s="405"/>
      <c r="CPG48" s="405"/>
      <c r="CPH48" s="405"/>
      <c r="CPI48" s="406"/>
      <c r="CPJ48" s="401"/>
      <c r="CPK48" s="402"/>
      <c r="CPL48" s="403"/>
      <c r="CPM48" s="403"/>
      <c r="CPN48" s="404"/>
      <c r="CPO48" s="405"/>
      <c r="CPP48" s="405"/>
      <c r="CPQ48" s="405"/>
      <c r="CPR48" s="405"/>
      <c r="CPS48" s="405"/>
      <c r="CPT48" s="406"/>
      <c r="CPU48" s="401"/>
      <c r="CPV48" s="402"/>
      <c r="CPW48" s="403"/>
      <c r="CPX48" s="403"/>
      <c r="CPY48" s="404"/>
      <c r="CPZ48" s="405"/>
      <c r="CQA48" s="405"/>
      <c r="CQB48" s="405"/>
      <c r="CQC48" s="405"/>
      <c r="CQD48" s="405"/>
      <c r="CQE48" s="406"/>
      <c r="CQF48" s="401"/>
      <c r="CQG48" s="402"/>
      <c r="CQH48" s="403"/>
      <c r="CQI48" s="403"/>
      <c r="CQJ48" s="404"/>
      <c r="CQK48" s="405"/>
      <c r="CQL48" s="405"/>
      <c r="CQM48" s="405"/>
      <c r="CQN48" s="405"/>
      <c r="CQO48" s="405"/>
      <c r="CQP48" s="406"/>
      <c r="CQQ48" s="401"/>
      <c r="CQR48" s="402"/>
      <c r="CQS48" s="403"/>
      <c r="CQT48" s="403"/>
      <c r="CQU48" s="404"/>
      <c r="CQV48" s="405"/>
      <c r="CQW48" s="405"/>
      <c r="CQX48" s="405"/>
      <c r="CQY48" s="405"/>
      <c r="CQZ48" s="405"/>
      <c r="CRA48" s="406"/>
      <c r="CRB48" s="401"/>
      <c r="CRC48" s="402"/>
      <c r="CRD48" s="403"/>
      <c r="CRE48" s="403"/>
      <c r="CRF48" s="404"/>
      <c r="CRG48" s="405"/>
      <c r="CRH48" s="405"/>
      <c r="CRI48" s="405"/>
      <c r="CRJ48" s="405"/>
      <c r="CRK48" s="405"/>
      <c r="CRL48" s="406"/>
      <c r="CRM48" s="401"/>
      <c r="CRN48" s="402"/>
      <c r="CRO48" s="403"/>
      <c r="CRP48" s="403"/>
      <c r="CRQ48" s="404"/>
      <c r="CRR48" s="405"/>
      <c r="CRS48" s="405"/>
      <c r="CRT48" s="405"/>
      <c r="CRU48" s="405"/>
      <c r="CRV48" s="405"/>
      <c r="CRW48" s="406"/>
      <c r="CRX48" s="401"/>
      <c r="CRY48" s="402"/>
      <c r="CRZ48" s="403"/>
      <c r="CSA48" s="403"/>
      <c r="CSB48" s="404"/>
      <c r="CSC48" s="405"/>
      <c r="CSD48" s="405"/>
      <c r="CSE48" s="405"/>
      <c r="CSF48" s="405"/>
      <c r="CSG48" s="405"/>
      <c r="CSH48" s="406"/>
      <c r="CSI48" s="401"/>
      <c r="CSJ48" s="402"/>
      <c r="CSK48" s="403"/>
      <c r="CSL48" s="403"/>
      <c r="CSM48" s="404"/>
      <c r="CSN48" s="405"/>
      <c r="CSO48" s="405"/>
      <c r="CSP48" s="405"/>
      <c r="CSQ48" s="405"/>
      <c r="CSR48" s="405"/>
      <c r="CSS48" s="406"/>
      <c r="CST48" s="401"/>
      <c r="CSU48" s="402"/>
      <c r="CSV48" s="403"/>
      <c r="CSW48" s="403"/>
      <c r="CSX48" s="404"/>
      <c r="CSY48" s="405"/>
      <c r="CSZ48" s="405"/>
      <c r="CTA48" s="405"/>
      <c r="CTB48" s="405"/>
      <c r="CTC48" s="405"/>
      <c r="CTD48" s="406"/>
      <c r="CTE48" s="401"/>
      <c r="CTF48" s="402"/>
      <c r="CTG48" s="403"/>
      <c r="CTH48" s="403"/>
      <c r="CTI48" s="404"/>
      <c r="CTJ48" s="405"/>
      <c r="CTK48" s="405"/>
      <c r="CTL48" s="405"/>
      <c r="CTM48" s="405"/>
      <c r="CTN48" s="405"/>
      <c r="CTO48" s="406"/>
      <c r="CTP48" s="401"/>
      <c r="CTQ48" s="402"/>
      <c r="CTR48" s="403"/>
      <c r="CTS48" s="403"/>
      <c r="CTT48" s="404"/>
      <c r="CTU48" s="405"/>
      <c r="CTV48" s="405"/>
      <c r="CTW48" s="405"/>
      <c r="CTX48" s="405"/>
      <c r="CTY48" s="405"/>
      <c r="CTZ48" s="406"/>
      <c r="CUA48" s="401"/>
      <c r="CUB48" s="402"/>
      <c r="CUC48" s="403"/>
      <c r="CUD48" s="403"/>
      <c r="CUE48" s="404"/>
      <c r="CUF48" s="405"/>
      <c r="CUG48" s="405"/>
      <c r="CUH48" s="405"/>
      <c r="CUI48" s="405"/>
      <c r="CUJ48" s="405"/>
      <c r="CUK48" s="406"/>
      <c r="CUL48" s="401"/>
      <c r="CUM48" s="402"/>
      <c r="CUN48" s="403"/>
      <c r="CUO48" s="403"/>
      <c r="CUP48" s="404"/>
      <c r="CUQ48" s="405"/>
      <c r="CUR48" s="405"/>
      <c r="CUS48" s="405"/>
      <c r="CUT48" s="405"/>
      <c r="CUU48" s="405"/>
      <c r="CUV48" s="406"/>
      <c r="CUW48" s="401"/>
      <c r="CUX48" s="402"/>
      <c r="CUY48" s="403"/>
      <c r="CUZ48" s="403"/>
      <c r="CVA48" s="404"/>
      <c r="CVB48" s="405"/>
      <c r="CVC48" s="405"/>
      <c r="CVD48" s="405"/>
      <c r="CVE48" s="405"/>
      <c r="CVF48" s="405"/>
      <c r="CVG48" s="406"/>
      <c r="CVH48" s="401"/>
      <c r="CVI48" s="402"/>
      <c r="CVJ48" s="403"/>
      <c r="CVK48" s="403"/>
      <c r="CVL48" s="404"/>
      <c r="CVM48" s="405"/>
      <c r="CVN48" s="405"/>
      <c r="CVO48" s="405"/>
      <c r="CVP48" s="405"/>
      <c r="CVQ48" s="405"/>
      <c r="CVR48" s="406"/>
      <c r="CVS48" s="401"/>
      <c r="CVT48" s="402"/>
      <c r="CVU48" s="403"/>
      <c r="CVV48" s="403"/>
      <c r="CVW48" s="404"/>
      <c r="CVX48" s="405"/>
      <c r="CVY48" s="405"/>
      <c r="CVZ48" s="405"/>
      <c r="CWA48" s="405"/>
      <c r="CWB48" s="405"/>
      <c r="CWC48" s="406"/>
      <c r="CWD48" s="401"/>
      <c r="CWE48" s="402"/>
      <c r="CWF48" s="403"/>
      <c r="CWG48" s="403"/>
      <c r="CWH48" s="404"/>
      <c r="CWI48" s="405"/>
      <c r="CWJ48" s="405"/>
      <c r="CWK48" s="405"/>
      <c r="CWL48" s="405"/>
      <c r="CWM48" s="405"/>
      <c r="CWN48" s="406"/>
      <c r="CWO48" s="401"/>
      <c r="CWP48" s="402"/>
      <c r="CWQ48" s="403"/>
      <c r="CWR48" s="403"/>
      <c r="CWS48" s="404"/>
      <c r="CWT48" s="405"/>
      <c r="CWU48" s="405"/>
      <c r="CWV48" s="405"/>
      <c r="CWW48" s="405"/>
      <c r="CWX48" s="405"/>
      <c r="CWY48" s="406"/>
      <c r="CWZ48" s="401"/>
      <c r="CXA48" s="402"/>
      <c r="CXB48" s="403"/>
      <c r="CXC48" s="403"/>
      <c r="CXD48" s="404"/>
      <c r="CXE48" s="405"/>
      <c r="CXF48" s="405"/>
      <c r="CXG48" s="405"/>
      <c r="CXH48" s="405"/>
      <c r="CXI48" s="405"/>
      <c r="CXJ48" s="406"/>
      <c r="CXK48" s="401"/>
      <c r="CXL48" s="402"/>
      <c r="CXM48" s="403"/>
      <c r="CXN48" s="403"/>
      <c r="CXO48" s="404"/>
      <c r="CXP48" s="405"/>
      <c r="CXQ48" s="405"/>
      <c r="CXR48" s="405"/>
      <c r="CXS48" s="405"/>
      <c r="CXT48" s="405"/>
      <c r="CXU48" s="406"/>
      <c r="CXV48" s="401"/>
      <c r="CXW48" s="402"/>
      <c r="CXX48" s="403"/>
      <c r="CXY48" s="403"/>
      <c r="CXZ48" s="404"/>
      <c r="CYA48" s="405"/>
      <c r="CYB48" s="405"/>
      <c r="CYC48" s="405"/>
      <c r="CYD48" s="405"/>
      <c r="CYE48" s="405"/>
      <c r="CYF48" s="406"/>
      <c r="CYG48" s="401"/>
      <c r="CYH48" s="402"/>
      <c r="CYI48" s="403"/>
      <c r="CYJ48" s="403"/>
      <c r="CYK48" s="404"/>
      <c r="CYL48" s="405"/>
      <c r="CYM48" s="405"/>
      <c r="CYN48" s="405"/>
      <c r="CYO48" s="405"/>
      <c r="CYP48" s="405"/>
      <c r="CYQ48" s="406"/>
      <c r="CYR48" s="401"/>
      <c r="CYS48" s="402"/>
      <c r="CYT48" s="403"/>
      <c r="CYU48" s="403"/>
      <c r="CYV48" s="404"/>
      <c r="CYW48" s="405"/>
      <c r="CYX48" s="405"/>
      <c r="CYY48" s="405"/>
      <c r="CYZ48" s="405"/>
      <c r="CZA48" s="405"/>
      <c r="CZB48" s="406"/>
      <c r="CZC48" s="401"/>
      <c r="CZD48" s="402"/>
      <c r="CZE48" s="403"/>
      <c r="CZF48" s="403"/>
      <c r="CZG48" s="404"/>
      <c r="CZH48" s="405"/>
      <c r="CZI48" s="405"/>
      <c r="CZJ48" s="405"/>
      <c r="CZK48" s="405"/>
      <c r="CZL48" s="405"/>
      <c r="CZM48" s="406"/>
      <c r="CZN48" s="401"/>
      <c r="CZO48" s="402"/>
      <c r="CZP48" s="403"/>
      <c r="CZQ48" s="403"/>
      <c r="CZR48" s="404"/>
      <c r="CZS48" s="405"/>
      <c r="CZT48" s="405"/>
      <c r="CZU48" s="405"/>
      <c r="CZV48" s="405"/>
      <c r="CZW48" s="405"/>
      <c r="CZX48" s="406"/>
      <c r="CZY48" s="401"/>
      <c r="CZZ48" s="402"/>
      <c r="DAA48" s="403"/>
      <c r="DAB48" s="403"/>
      <c r="DAC48" s="404"/>
      <c r="DAD48" s="405"/>
      <c r="DAE48" s="405"/>
      <c r="DAF48" s="405"/>
      <c r="DAG48" s="405"/>
      <c r="DAH48" s="405"/>
      <c r="DAI48" s="406"/>
      <c r="DAJ48" s="401"/>
      <c r="DAK48" s="402"/>
      <c r="DAL48" s="403"/>
      <c r="DAM48" s="403"/>
      <c r="DAN48" s="404"/>
      <c r="DAO48" s="405"/>
      <c r="DAP48" s="405"/>
      <c r="DAQ48" s="405"/>
      <c r="DAR48" s="405"/>
      <c r="DAS48" s="405"/>
      <c r="DAT48" s="406"/>
      <c r="DAU48" s="401"/>
      <c r="DAV48" s="402"/>
      <c r="DAW48" s="403"/>
      <c r="DAX48" s="403"/>
      <c r="DAY48" s="404"/>
      <c r="DAZ48" s="405"/>
      <c r="DBA48" s="405"/>
      <c r="DBB48" s="405"/>
      <c r="DBC48" s="405"/>
      <c r="DBD48" s="405"/>
      <c r="DBE48" s="406"/>
      <c r="DBF48" s="401"/>
      <c r="DBG48" s="402"/>
      <c r="DBH48" s="403"/>
      <c r="DBI48" s="403"/>
      <c r="DBJ48" s="404"/>
      <c r="DBK48" s="405"/>
      <c r="DBL48" s="405"/>
      <c r="DBM48" s="405"/>
      <c r="DBN48" s="405"/>
      <c r="DBO48" s="405"/>
      <c r="DBP48" s="406"/>
      <c r="DBQ48" s="401"/>
      <c r="DBR48" s="402"/>
      <c r="DBS48" s="403"/>
      <c r="DBT48" s="403"/>
      <c r="DBU48" s="404"/>
      <c r="DBV48" s="405"/>
      <c r="DBW48" s="405"/>
      <c r="DBX48" s="405"/>
      <c r="DBY48" s="405"/>
      <c r="DBZ48" s="405"/>
      <c r="DCA48" s="406"/>
      <c r="DCB48" s="401"/>
      <c r="DCC48" s="402"/>
      <c r="DCD48" s="403"/>
      <c r="DCE48" s="403"/>
      <c r="DCF48" s="404"/>
      <c r="DCG48" s="405"/>
      <c r="DCH48" s="405"/>
      <c r="DCI48" s="405"/>
      <c r="DCJ48" s="405"/>
      <c r="DCK48" s="405"/>
      <c r="DCL48" s="406"/>
      <c r="DCM48" s="401"/>
      <c r="DCN48" s="402"/>
      <c r="DCO48" s="403"/>
      <c r="DCP48" s="403"/>
      <c r="DCQ48" s="404"/>
      <c r="DCR48" s="405"/>
      <c r="DCS48" s="405"/>
      <c r="DCT48" s="405"/>
      <c r="DCU48" s="405"/>
      <c r="DCV48" s="405"/>
      <c r="DCW48" s="406"/>
      <c r="DCX48" s="401"/>
      <c r="DCY48" s="402"/>
      <c r="DCZ48" s="403"/>
      <c r="DDA48" s="403"/>
      <c r="DDB48" s="404"/>
      <c r="DDC48" s="405"/>
      <c r="DDD48" s="405"/>
      <c r="DDE48" s="405"/>
      <c r="DDF48" s="405"/>
      <c r="DDG48" s="405"/>
      <c r="DDH48" s="406"/>
      <c r="DDI48" s="401"/>
      <c r="DDJ48" s="402"/>
      <c r="DDK48" s="403"/>
      <c r="DDL48" s="403"/>
      <c r="DDM48" s="404"/>
      <c r="DDN48" s="405"/>
      <c r="DDO48" s="405"/>
      <c r="DDP48" s="405"/>
      <c r="DDQ48" s="405"/>
      <c r="DDR48" s="405"/>
      <c r="DDS48" s="406"/>
      <c r="DDT48" s="401"/>
      <c r="DDU48" s="402"/>
      <c r="DDV48" s="403"/>
      <c r="DDW48" s="403"/>
      <c r="DDX48" s="404"/>
      <c r="DDY48" s="405"/>
      <c r="DDZ48" s="405"/>
      <c r="DEA48" s="405"/>
      <c r="DEB48" s="405"/>
      <c r="DEC48" s="405"/>
      <c r="DED48" s="406"/>
      <c r="DEE48" s="401"/>
      <c r="DEF48" s="402"/>
      <c r="DEG48" s="403"/>
      <c r="DEH48" s="403"/>
      <c r="DEI48" s="404"/>
      <c r="DEJ48" s="405"/>
      <c r="DEK48" s="405"/>
      <c r="DEL48" s="405"/>
      <c r="DEM48" s="405"/>
      <c r="DEN48" s="405"/>
      <c r="DEO48" s="406"/>
      <c r="DEP48" s="401"/>
      <c r="DEQ48" s="402"/>
      <c r="DER48" s="403"/>
      <c r="DES48" s="403"/>
      <c r="DET48" s="404"/>
      <c r="DEU48" s="405"/>
      <c r="DEV48" s="405"/>
      <c r="DEW48" s="405"/>
      <c r="DEX48" s="405"/>
      <c r="DEY48" s="405"/>
      <c r="DEZ48" s="406"/>
      <c r="DFA48" s="401"/>
      <c r="DFB48" s="402"/>
      <c r="DFC48" s="403"/>
      <c r="DFD48" s="403"/>
      <c r="DFE48" s="404"/>
      <c r="DFF48" s="405"/>
      <c r="DFG48" s="405"/>
      <c r="DFH48" s="405"/>
      <c r="DFI48" s="405"/>
      <c r="DFJ48" s="405"/>
      <c r="DFK48" s="406"/>
      <c r="DFL48" s="401"/>
      <c r="DFM48" s="402"/>
      <c r="DFN48" s="403"/>
      <c r="DFO48" s="403"/>
      <c r="DFP48" s="404"/>
      <c r="DFQ48" s="405"/>
      <c r="DFR48" s="405"/>
      <c r="DFS48" s="405"/>
      <c r="DFT48" s="405"/>
      <c r="DFU48" s="405"/>
      <c r="DFV48" s="406"/>
      <c r="DFW48" s="401"/>
      <c r="DFX48" s="402"/>
      <c r="DFY48" s="403"/>
      <c r="DFZ48" s="403"/>
      <c r="DGA48" s="404"/>
      <c r="DGB48" s="405"/>
      <c r="DGC48" s="405"/>
      <c r="DGD48" s="405"/>
      <c r="DGE48" s="405"/>
      <c r="DGF48" s="405"/>
      <c r="DGG48" s="406"/>
      <c r="DGH48" s="401"/>
      <c r="DGI48" s="402"/>
      <c r="DGJ48" s="403"/>
      <c r="DGK48" s="403"/>
      <c r="DGL48" s="404"/>
      <c r="DGM48" s="405"/>
      <c r="DGN48" s="405"/>
      <c r="DGO48" s="405"/>
      <c r="DGP48" s="405"/>
      <c r="DGQ48" s="405"/>
      <c r="DGR48" s="406"/>
      <c r="DGS48" s="401"/>
      <c r="DGT48" s="402"/>
      <c r="DGU48" s="403"/>
      <c r="DGV48" s="403"/>
      <c r="DGW48" s="404"/>
      <c r="DGX48" s="405"/>
      <c r="DGY48" s="405"/>
      <c r="DGZ48" s="405"/>
      <c r="DHA48" s="405"/>
      <c r="DHB48" s="405"/>
      <c r="DHC48" s="406"/>
      <c r="DHD48" s="401"/>
      <c r="DHE48" s="402"/>
      <c r="DHF48" s="403"/>
      <c r="DHG48" s="403"/>
      <c r="DHH48" s="404"/>
      <c r="DHI48" s="405"/>
      <c r="DHJ48" s="405"/>
      <c r="DHK48" s="405"/>
      <c r="DHL48" s="405"/>
      <c r="DHM48" s="405"/>
      <c r="DHN48" s="406"/>
      <c r="DHO48" s="401"/>
      <c r="DHP48" s="402"/>
      <c r="DHQ48" s="403"/>
      <c r="DHR48" s="403"/>
      <c r="DHS48" s="404"/>
      <c r="DHT48" s="405"/>
      <c r="DHU48" s="405"/>
      <c r="DHV48" s="405"/>
      <c r="DHW48" s="405"/>
      <c r="DHX48" s="405"/>
      <c r="DHY48" s="406"/>
      <c r="DHZ48" s="401"/>
      <c r="DIA48" s="402"/>
      <c r="DIB48" s="403"/>
      <c r="DIC48" s="403"/>
      <c r="DID48" s="404"/>
      <c r="DIE48" s="405"/>
      <c r="DIF48" s="405"/>
      <c r="DIG48" s="405"/>
      <c r="DIH48" s="405"/>
      <c r="DII48" s="405"/>
      <c r="DIJ48" s="406"/>
      <c r="DIK48" s="401"/>
      <c r="DIL48" s="402"/>
      <c r="DIM48" s="403"/>
      <c r="DIN48" s="403"/>
      <c r="DIO48" s="404"/>
      <c r="DIP48" s="405"/>
      <c r="DIQ48" s="405"/>
      <c r="DIR48" s="405"/>
      <c r="DIS48" s="405"/>
      <c r="DIT48" s="405"/>
      <c r="DIU48" s="406"/>
      <c r="DIV48" s="401"/>
      <c r="DIW48" s="402"/>
      <c r="DIX48" s="403"/>
      <c r="DIY48" s="403"/>
      <c r="DIZ48" s="404"/>
      <c r="DJA48" s="405"/>
      <c r="DJB48" s="405"/>
      <c r="DJC48" s="405"/>
      <c r="DJD48" s="405"/>
      <c r="DJE48" s="405"/>
      <c r="DJF48" s="406"/>
      <c r="DJG48" s="401"/>
      <c r="DJH48" s="402"/>
      <c r="DJI48" s="403"/>
      <c r="DJJ48" s="403"/>
      <c r="DJK48" s="404"/>
      <c r="DJL48" s="405"/>
      <c r="DJM48" s="405"/>
      <c r="DJN48" s="405"/>
      <c r="DJO48" s="405"/>
      <c r="DJP48" s="405"/>
      <c r="DJQ48" s="406"/>
      <c r="DJR48" s="401"/>
      <c r="DJS48" s="402"/>
      <c r="DJT48" s="403"/>
      <c r="DJU48" s="403"/>
      <c r="DJV48" s="404"/>
      <c r="DJW48" s="405"/>
      <c r="DJX48" s="405"/>
      <c r="DJY48" s="405"/>
      <c r="DJZ48" s="405"/>
      <c r="DKA48" s="405"/>
      <c r="DKB48" s="406"/>
      <c r="DKC48" s="401"/>
      <c r="DKD48" s="402"/>
      <c r="DKE48" s="403"/>
      <c r="DKF48" s="403"/>
      <c r="DKG48" s="404"/>
      <c r="DKH48" s="405"/>
      <c r="DKI48" s="405"/>
      <c r="DKJ48" s="405"/>
      <c r="DKK48" s="405"/>
      <c r="DKL48" s="405"/>
      <c r="DKM48" s="406"/>
      <c r="DKN48" s="401"/>
      <c r="DKO48" s="402"/>
      <c r="DKP48" s="403"/>
      <c r="DKQ48" s="403"/>
      <c r="DKR48" s="404"/>
      <c r="DKS48" s="405"/>
      <c r="DKT48" s="405"/>
      <c r="DKU48" s="405"/>
      <c r="DKV48" s="405"/>
      <c r="DKW48" s="405"/>
      <c r="DKX48" s="406"/>
      <c r="DKY48" s="401"/>
      <c r="DKZ48" s="402"/>
      <c r="DLA48" s="403"/>
      <c r="DLB48" s="403"/>
      <c r="DLC48" s="404"/>
      <c r="DLD48" s="405"/>
      <c r="DLE48" s="405"/>
      <c r="DLF48" s="405"/>
      <c r="DLG48" s="405"/>
      <c r="DLH48" s="405"/>
      <c r="DLI48" s="406"/>
      <c r="DLJ48" s="401"/>
      <c r="DLK48" s="402"/>
      <c r="DLL48" s="403"/>
      <c r="DLM48" s="403"/>
      <c r="DLN48" s="404"/>
      <c r="DLO48" s="405"/>
      <c r="DLP48" s="405"/>
      <c r="DLQ48" s="405"/>
      <c r="DLR48" s="405"/>
      <c r="DLS48" s="405"/>
      <c r="DLT48" s="406"/>
      <c r="DLU48" s="401"/>
      <c r="DLV48" s="402"/>
      <c r="DLW48" s="403"/>
      <c r="DLX48" s="403"/>
      <c r="DLY48" s="404"/>
      <c r="DLZ48" s="405"/>
      <c r="DMA48" s="405"/>
      <c r="DMB48" s="405"/>
      <c r="DMC48" s="405"/>
      <c r="DMD48" s="405"/>
      <c r="DME48" s="406"/>
      <c r="DMF48" s="401"/>
      <c r="DMG48" s="402"/>
      <c r="DMH48" s="403"/>
      <c r="DMI48" s="403"/>
      <c r="DMJ48" s="404"/>
      <c r="DMK48" s="405"/>
      <c r="DML48" s="405"/>
      <c r="DMM48" s="405"/>
      <c r="DMN48" s="405"/>
      <c r="DMO48" s="405"/>
      <c r="DMP48" s="406"/>
      <c r="DMQ48" s="401"/>
      <c r="DMR48" s="402"/>
      <c r="DMS48" s="403"/>
      <c r="DMT48" s="403"/>
      <c r="DMU48" s="404"/>
      <c r="DMV48" s="405"/>
      <c r="DMW48" s="405"/>
      <c r="DMX48" s="405"/>
      <c r="DMY48" s="405"/>
      <c r="DMZ48" s="405"/>
      <c r="DNA48" s="406"/>
      <c r="DNB48" s="401"/>
      <c r="DNC48" s="402"/>
      <c r="DND48" s="403"/>
      <c r="DNE48" s="403"/>
      <c r="DNF48" s="404"/>
      <c r="DNG48" s="405"/>
      <c r="DNH48" s="405"/>
      <c r="DNI48" s="405"/>
      <c r="DNJ48" s="405"/>
      <c r="DNK48" s="405"/>
      <c r="DNL48" s="406"/>
      <c r="DNM48" s="401"/>
      <c r="DNN48" s="402"/>
      <c r="DNO48" s="403"/>
      <c r="DNP48" s="403"/>
      <c r="DNQ48" s="404"/>
      <c r="DNR48" s="405"/>
      <c r="DNS48" s="405"/>
      <c r="DNT48" s="405"/>
      <c r="DNU48" s="405"/>
      <c r="DNV48" s="405"/>
      <c r="DNW48" s="406"/>
      <c r="DNX48" s="401"/>
      <c r="DNY48" s="402"/>
      <c r="DNZ48" s="403"/>
      <c r="DOA48" s="403"/>
      <c r="DOB48" s="404"/>
      <c r="DOC48" s="405"/>
      <c r="DOD48" s="405"/>
      <c r="DOE48" s="405"/>
      <c r="DOF48" s="405"/>
      <c r="DOG48" s="405"/>
      <c r="DOH48" s="406"/>
      <c r="DOI48" s="401"/>
      <c r="DOJ48" s="402"/>
      <c r="DOK48" s="403"/>
      <c r="DOL48" s="403"/>
      <c r="DOM48" s="404"/>
      <c r="DON48" s="405"/>
      <c r="DOO48" s="405"/>
      <c r="DOP48" s="405"/>
      <c r="DOQ48" s="405"/>
      <c r="DOR48" s="405"/>
      <c r="DOS48" s="406"/>
      <c r="DOT48" s="401"/>
      <c r="DOU48" s="402"/>
      <c r="DOV48" s="403"/>
      <c r="DOW48" s="403"/>
      <c r="DOX48" s="404"/>
      <c r="DOY48" s="405"/>
      <c r="DOZ48" s="405"/>
      <c r="DPA48" s="405"/>
      <c r="DPB48" s="405"/>
      <c r="DPC48" s="405"/>
      <c r="DPD48" s="406"/>
      <c r="DPE48" s="401"/>
      <c r="DPF48" s="402"/>
      <c r="DPG48" s="403"/>
      <c r="DPH48" s="403"/>
      <c r="DPI48" s="404"/>
      <c r="DPJ48" s="405"/>
      <c r="DPK48" s="405"/>
      <c r="DPL48" s="405"/>
      <c r="DPM48" s="405"/>
      <c r="DPN48" s="405"/>
      <c r="DPO48" s="406"/>
      <c r="DPP48" s="401"/>
      <c r="DPQ48" s="402"/>
      <c r="DPR48" s="403"/>
      <c r="DPS48" s="403"/>
      <c r="DPT48" s="404"/>
      <c r="DPU48" s="405"/>
      <c r="DPV48" s="405"/>
      <c r="DPW48" s="405"/>
      <c r="DPX48" s="405"/>
      <c r="DPY48" s="405"/>
      <c r="DPZ48" s="406"/>
      <c r="DQA48" s="401"/>
      <c r="DQB48" s="402"/>
      <c r="DQC48" s="403"/>
      <c r="DQD48" s="403"/>
      <c r="DQE48" s="404"/>
      <c r="DQF48" s="405"/>
      <c r="DQG48" s="405"/>
      <c r="DQH48" s="405"/>
      <c r="DQI48" s="405"/>
      <c r="DQJ48" s="405"/>
      <c r="DQK48" s="406"/>
      <c r="DQL48" s="401"/>
      <c r="DQM48" s="402"/>
      <c r="DQN48" s="403"/>
      <c r="DQO48" s="403"/>
      <c r="DQP48" s="404"/>
      <c r="DQQ48" s="405"/>
      <c r="DQR48" s="405"/>
      <c r="DQS48" s="405"/>
      <c r="DQT48" s="405"/>
      <c r="DQU48" s="405"/>
      <c r="DQV48" s="406"/>
      <c r="DQW48" s="401"/>
      <c r="DQX48" s="402"/>
      <c r="DQY48" s="403"/>
      <c r="DQZ48" s="403"/>
      <c r="DRA48" s="404"/>
      <c r="DRB48" s="405"/>
      <c r="DRC48" s="405"/>
      <c r="DRD48" s="405"/>
      <c r="DRE48" s="405"/>
      <c r="DRF48" s="405"/>
      <c r="DRG48" s="406"/>
      <c r="DRH48" s="401"/>
      <c r="DRI48" s="402"/>
      <c r="DRJ48" s="403"/>
      <c r="DRK48" s="403"/>
      <c r="DRL48" s="404"/>
      <c r="DRM48" s="405"/>
      <c r="DRN48" s="405"/>
      <c r="DRO48" s="405"/>
      <c r="DRP48" s="405"/>
      <c r="DRQ48" s="405"/>
      <c r="DRR48" s="406"/>
      <c r="DRS48" s="401"/>
      <c r="DRT48" s="402"/>
      <c r="DRU48" s="403"/>
      <c r="DRV48" s="403"/>
      <c r="DRW48" s="404"/>
      <c r="DRX48" s="405"/>
      <c r="DRY48" s="405"/>
      <c r="DRZ48" s="405"/>
      <c r="DSA48" s="405"/>
      <c r="DSB48" s="405"/>
      <c r="DSC48" s="406"/>
      <c r="DSD48" s="401"/>
      <c r="DSE48" s="402"/>
      <c r="DSF48" s="403"/>
      <c r="DSG48" s="403"/>
      <c r="DSH48" s="404"/>
      <c r="DSI48" s="405"/>
      <c r="DSJ48" s="405"/>
      <c r="DSK48" s="405"/>
      <c r="DSL48" s="405"/>
      <c r="DSM48" s="405"/>
      <c r="DSN48" s="406"/>
      <c r="DSO48" s="401"/>
      <c r="DSP48" s="402"/>
      <c r="DSQ48" s="403"/>
      <c r="DSR48" s="403"/>
      <c r="DSS48" s="404"/>
      <c r="DST48" s="405"/>
      <c r="DSU48" s="405"/>
      <c r="DSV48" s="405"/>
      <c r="DSW48" s="405"/>
      <c r="DSX48" s="405"/>
      <c r="DSY48" s="406"/>
      <c r="DSZ48" s="401"/>
      <c r="DTA48" s="402"/>
      <c r="DTB48" s="403"/>
      <c r="DTC48" s="403"/>
      <c r="DTD48" s="404"/>
      <c r="DTE48" s="405"/>
      <c r="DTF48" s="405"/>
      <c r="DTG48" s="405"/>
      <c r="DTH48" s="405"/>
      <c r="DTI48" s="405"/>
      <c r="DTJ48" s="406"/>
      <c r="DTK48" s="401"/>
      <c r="DTL48" s="402"/>
      <c r="DTM48" s="403"/>
      <c r="DTN48" s="403"/>
      <c r="DTO48" s="404"/>
      <c r="DTP48" s="405"/>
      <c r="DTQ48" s="405"/>
      <c r="DTR48" s="405"/>
      <c r="DTS48" s="405"/>
      <c r="DTT48" s="405"/>
      <c r="DTU48" s="406"/>
      <c r="DTV48" s="401"/>
      <c r="DTW48" s="402"/>
      <c r="DTX48" s="403"/>
      <c r="DTY48" s="403"/>
      <c r="DTZ48" s="404"/>
      <c r="DUA48" s="405"/>
      <c r="DUB48" s="405"/>
      <c r="DUC48" s="405"/>
      <c r="DUD48" s="405"/>
      <c r="DUE48" s="405"/>
      <c r="DUF48" s="406"/>
      <c r="DUG48" s="401"/>
      <c r="DUH48" s="402"/>
      <c r="DUI48" s="403"/>
      <c r="DUJ48" s="403"/>
      <c r="DUK48" s="404"/>
      <c r="DUL48" s="405"/>
      <c r="DUM48" s="405"/>
      <c r="DUN48" s="405"/>
      <c r="DUO48" s="405"/>
      <c r="DUP48" s="405"/>
      <c r="DUQ48" s="406"/>
      <c r="DUR48" s="401"/>
      <c r="DUS48" s="402"/>
      <c r="DUT48" s="403"/>
      <c r="DUU48" s="403"/>
      <c r="DUV48" s="404"/>
      <c r="DUW48" s="405"/>
      <c r="DUX48" s="405"/>
      <c r="DUY48" s="405"/>
      <c r="DUZ48" s="405"/>
      <c r="DVA48" s="405"/>
      <c r="DVB48" s="406"/>
      <c r="DVC48" s="401"/>
      <c r="DVD48" s="402"/>
      <c r="DVE48" s="403"/>
      <c r="DVF48" s="403"/>
      <c r="DVG48" s="404"/>
      <c r="DVH48" s="405"/>
      <c r="DVI48" s="405"/>
      <c r="DVJ48" s="405"/>
      <c r="DVK48" s="405"/>
      <c r="DVL48" s="405"/>
      <c r="DVM48" s="406"/>
      <c r="DVN48" s="401"/>
      <c r="DVO48" s="402"/>
      <c r="DVP48" s="403"/>
      <c r="DVQ48" s="403"/>
      <c r="DVR48" s="404"/>
      <c r="DVS48" s="405"/>
      <c r="DVT48" s="405"/>
      <c r="DVU48" s="405"/>
      <c r="DVV48" s="405"/>
      <c r="DVW48" s="405"/>
      <c r="DVX48" s="406"/>
      <c r="DVY48" s="401"/>
      <c r="DVZ48" s="402"/>
      <c r="DWA48" s="403"/>
      <c r="DWB48" s="403"/>
      <c r="DWC48" s="404"/>
      <c r="DWD48" s="405"/>
      <c r="DWE48" s="405"/>
      <c r="DWF48" s="405"/>
      <c r="DWG48" s="405"/>
      <c r="DWH48" s="405"/>
      <c r="DWI48" s="406"/>
      <c r="DWJ48" s="401"/>
      <c r="DWK48" s="402"/>
      <c r="DWL48" s="403"/>
      <c r="DWM48" s="403"/>
      <c r="DWN48" s="404"/>
      <c r="DWO48" s="405"/>
      <c r="DWP48" s="405"/>
      <c r="DWQ48" s="405"/>
      <c r="DWR48" s="405"/>
      <c r="DWS48" s="405"/>
      <c r="DWT48" s="406"/>
      <c r="DWU48" s="401"/>
      <c r="DWV48" s="402"/>
      <c r="DWW48" s="403"/>
      <c r="DWX48" s="403"/>
      <c r="DWY48" s="404"/>
      <c r="DWZ48" s="405"/>
      <c r="DXA48" s="405"/>
      <c r="DXB48" s="405"/>
      <c r="DXC48" s="405"/>
      <c r="DXD48" s="405"/>
      <c r="DXE48" s="406"/>
      <c r="DXF48" s="401"/>
      <c r="DXG48" s="402"/>
      <c r="DXH48" s="403"/>
      <c r="DXI48" s="403"/>
      <c r="DXJ48" s="404"/>
      <c r="DXK48" s="405"/>
      <c r="DXL48" s="405"/>
      <c r="DXM48" s="405"/>
      <c r="DXN48" s="405"/>
      <c r="DXO48" s="405"/>
      <c r="DXP48" s="406"/>
      <c r="DXQ48" s="401"/>
      <c r="DXR48" s="402"/>
      <c r="DXS48" s="403"/>
      <c r="DXT48" s="403"/>
      <c r="DXU48" s="404"/>
      <c r="DXV48" s="405"/>
      <c r="DXW48" s="405"/>
      <c r="DXX48" s="405"/>
      <c r="DXY48" s="405"/>
      <c r="DXZ48" s="405"/>
      <c r="DYA48" s="406"/>
      <c r="DYB48" s="401"/>
      <c r="DYC48" s="402"/>
      <c r="DYD48" s="403"/>
      <c r="DYE48" s="403"/>
      <c r="DYF48" s="404"/>
      <c r="DYG48" s="405"/>
      <c r="DYH48" s="405"/>
      <c r="DYI48" s="405"/>
      <c r="DYJ48" s="405"/>
      <c r="DYK48" s="405"/>
      <c r="DYL48" s="406"/>
      <c r="DYM48" s="401"/>
      <c r="DYN48" s="402"/>
      <c r="DYO48" s="403"/>
      <c r="DYP48" s="403"/>
      <c r="DYQ48" s="404"/>
      <c r="DYR48" s="405"/>
      <c r="DYS48" s="405"/>
      <c r="DYT48" s="405"/>
      <c r="DYU48" s="405"/>
      <c r="DYV48" s="405"/>
      <c r="DYW48" s="406"/>
      <c r="DYX48" s="401"/>
      <c r="DYY48" s="402"/>
      <c r="DYZ48" s="403"/>
      <c r="DZA48" s="403"/>
      <c r="DZB48" s="404"/>
      <c r="DZC48" s="405"/>
      <c r="DZD48" s="405"/>
      <c r="DZE48" s="405"/>
      <c r="DZF48" s="405"/>
      <c r="DZG48" s="405"/>
      <c r="DZH48" s="406"/>
      <c r="DZI48" s="401"/>
      <c r="DZJ48" s="402"/>
      <c r="DZK48" s="403"/>
      <c r="DZL48" s="403"/>
      <c r="DZM48" s="404"/>
      <c r="DZN48" s="405"/>
      <c r="DZO48" s="405"/>
      <c r="DZP48" s="405"/>
      <c r="DZQ48" s="405"/>
      <c r="DZR48" s="405"/>
      <c r="DZS48" s="406"/>
      <c r="DZT48" s="401"/>
      <c r="DZU48" s="402"/>
      <c r="DZV48" s="403"/>
      <c r="DZW48" s="403"/>
      <c r="DZX48" s="404"/>
      <c r="DZY48" s="405"/>
      <c r="DZZ48" s="405"/>
      <c r="EAA48" s="405"/>
      <c r="EAB48" s="405"/>
      <c r="EAC48" s="405"/>
      <c r="EAD48" s="406"/>
      <c r="EAE48" s="401"/>
      <c r="EAF48" s="402"/>
      <c r="EAG48" s="403"/>
      <c r="EAH48" s="403"/>
      <c r="EAI48" s="404"/>
      <c r="EAJ48" s="405"/>
      <c r="EAK48" s="405"/>
      <c r="EAL48" s="405"/>
      <c r="EAM48" s="405"/>
      <c r="EAN48" s="405"/>
      <c r="EAO48" s="406"/>
      <c r="EAP48" s="401"/>
      <c r="EAQ48" s="402"/>
      <c r="EAR48" s="403"/>
      <c r="EAS48" s="403"/>
      <c r="EAT48" s="404"/>
      <c r="EAU48" s="405"/>
      <c r="EAV48" s="405"/>
      <c r="EAW48" s="405"/>
      <c r="EAX48" s="405"/>
      <c r="EAY48" s="405"/>
      <c r="EAZ48" s="406"/>
      <c r="EBA48" s="401"/>
      <c r="EBB48" s="402"/>
      <c r="EBC48" s="403"/>
      <c r="EBD48" s="403"/>
      <c r="EBE48" s="404"/>
      <c r="EBF48" s="405"/>
      <c r="EBG48" s="405"/>
      <c r="EBH48" s="405"/>
      <c r="EBI48" s="405"/>
      <c r="EBJ48" s="405"/>
      <c r="EBK48" s="406"/>
      <c r="EBL48" s="401"/>
      <c r="EBM48" s="402"/>
      <c r="EBN48" s="403"/>
      <c r="EBO48" s="403"/>
      <c r="EBP48" s="404"/>
      <c r="EBQ48" s="405"/>
      <c r="EBR48" s="405"/>
      <c r="EBS48" s="405"/>
      <c r="EBT48" s="405"/>
      <c r="EBU48" s="405"/>
      <c r="EBV48" s="406"/>
      <c r="EBW48" s="401"/>
      <c r="EBX48" s="402"/>
      <c r="EBY48" s="403"/>
      <c r="EBZ48" s="403"/>
      <c r="ECA48" s="404"/>
      <c r="ECB48" s="405"/>
      <c r="ECC48" s="405"/>
      <c r="ECD48" s="405"/>
      <c r="ECE48" s="405"/>
      <c r="ECF48" s="405"/>
      <c r="ECG48" s="406"/>
      <c r="ECH48" s="401"/>
      <c r="ECI48" s="402"/>
      <c r="ECJ48" s="403"/>
      <c r="ECK48" s="403"/>
      <c r="ECL48" s="404"/>
      <c r="ECM48" s="405"/>
      <c r="ECN48" s="405"/>
      <c r="ECO48" s="405"/>
      <c r="ECP48" s="405"/>
      <c r="ECQ48" s="405"/>
      <c r="ECR48" s="406"/>
      <c r="ECS48" s="401"/>
      <c r="ECT48" s="402"/>
      <c r="ECU48" s="403"/>
      <c r="ECV48" s="403"/>
      <c r="ECW48" s="404"/>
      <c r="ECX48" s="405"/>
      <c r="ECY48" s="405"/>
      <c r="ECZ48" s="405"/>
      <c r="EDA48" s="405"/>
      <c r="EDB48" s="405"/>
      <c r="EDC48" s="406"/>
      <c r="EDD48" s="401"/>
      <c r="EDE48" s="402"/>
      <c r="EDF48" s="403"/>
      <c r="EDG48" s="403"/>
      <c r="EDH48" s="404"/>
      <c r="EDI48" s="405"/>
      <c r="EDJ48" s="405"/>
      <c r="EDK48" s="405"/>
      <c r="EDL48" s="405"/>
      <c r="EDM48" s="405"/>
      <c r="EDN48" s="406"/>
      <c r="EDO48" s="401"/>
      <c r="EDP48" s="402"/>
      <c r="EDQ48" s="403"/>
      <c r="EDR48" s="403"/>
      <c r="EDS48" s="404"/>
      <c r="EDT48" s="405"/>
      <c r="EDU48" s="405"/>
      <c r="EDV48" s="405"/>
      <c r="EDW48" s="405"/>
      <c r="EDX48" s="405"/>
      <c r="EDY48" s="406"/>
      <c r="EDZ48" s="401"/>
      <c r="EEA48" s="402"/>
      <c r="EEB48" s="403"/>
      <c r="EEC48" s="403"/>
      <c r="EED48" s="404"/>
      <c r="EEE48" s="405"/>
      <c r="EEF48" s="405"/>
      <c r="EEG48" s="405"/>
      <c r="EEH48" s="405"/>
      <c r="EEI48" s="405"/>
      <c r="EEJ48" s="406"/>
      <c r="EEK48" s="401"/>
      <c r="EEL48" s="402"/>
      <c r="EEM48" s="403"/>
      <c r="EEN48" s="403"/>
      <c r="EEO48" s="404"/>
      <c r="EEP48" s="405"/>
      <c r="EEQ48" s="405"/>
      <c r="EER48" s="405"/>
      <c r="EES48" s="405"/>
      <c r="EET48" s="405"/>
      <c r="EEU48" s="406"/>
      <c r="EEV48" s="401"/>
      <c r="EEW48" s="402"/>
      <c r="EEX48" s="403"/>
      <c r="EEY48" s="403"/>
      <c r="EEZ48" s="404"/>
      <c r="EFA48" s="405"/>
      <c r="EFB48" s="405"/>
      <c r="EFC48" s="405"/>
      <c r="EFD48" s="405"/>
      <c r="EFE48" s="405"/>
      <c r="EFF48" s="406"/>
      <c r="EFG48" s="401"/>
      <c r="EFH48" s="402"/>
      <c r="EFI48" s="403"/>
      <c r="EFJ48" s="403"/>
      <c r="EFK48" s="404"/>
      <c r="EFL48" s="405"/>
      <c r="EFM48" s="405"/>
      <c r="EFN48" s="405"/>
      <c r="EFO48" s="405"/>
      <c r="EFP48" s="405"/>
      <c r="EFQ48" s="406"/>
      <c r="EFR48" s="401"/>
      <c r="EFS48" s="402"/>
      <c r="EFT48" s="403"/>
      <c r="EFU48" s="403"/>
      <c r="EFV48" s="404"/>
      <c r="EFW48" s="405"/>
      <c r="EFX48" s="405"/>
      <c r="EFY48" s="405"/>
      <c r="EFZ48" s="405"/>
      <c r="EGA48" s="405"/>
      <c r="EGB48" s="406"/>
      <c r="EGC48" s="401"/>
      <c r="EGD48" s="402"/>
      <c r="EGE48" s="403"/>
      <c r="EGF48" s="403"/>
      <c r="EGG48" s="404"/>
      <c r="EGH48" s="405"/>
      <c r="EGI48" s="405"/>
      <c r="EGJ48" s="405"/>
      <c r="EGK48" s="405"/>
      <c r="EGL48" s="405"/>
      <c r="EGM48" s="406"/>
      <c r="EGN48" s="401"/>
      <c r="EGO48" s="402"/>
      <c r="EGP48" s="403"/>
      <c r="EGQ48" s="403"/>
      <c r="EGR48" s="404"/>
      <c r="EGS48" s="405"/>
      <c r="EGT48" s="405"/>
      <c r="EGU48" s="405"/>
      <c r="EGV48" s="405"/>
      <c r="EGW48" s="405"/>
      <c r="EGX48" s="406"/>
      <c r="EGY48" s="401"/>
      <c r="EGZ48" s="402"/>
      <c r="EHA48" s="403"/>
      <c r="EHB48" s="403"/>
      <c r="EHC48" s="404"/>
      <c r="EHD48" s="405"/>
      <c r="EHE48" s="405"/>
      <c r="EHF48" s="405"/>
      <c r="EHG48" s="405"/>
      <c r="EHH48" s="405"/>
      <c r="EHI48" s="406"/>
      <c r="EHJ48" s="401"/>
      <c r="EHK48" s="402"/>
      <c r="EHL48" s="403"/>
      <c r="EHM48" s="403"/>
      <c r="EHN48" s="404"/>
      <c r="EHO48" s="405"/>
      <c r="EHP48" s="405"/>
      <c r="EHQ48" s="405"/>
      <c r="EHR48" s="405"/>
      <c r="EHS48" s="405"/>
      <c r="EHT48" s="406"/>
      <c r="EHU48" s="401"/>
      <c r="EHV48" s="402"/>
      <c r="EHW48" s="403"/>
      <c r="EHX48" s="403"/>
      <c r="EHY48" s="404"/>
      <c r="EHZ48" s="405"/>
      <c r="EIA48" s="405"/>
      <c r="EIB48" s="405"/>
      <c r="EIC48" s="405"/>
      <c r="EID48" s="405"/>
      <c r="EIE48" s="406"/>
      <c r="EIF48" s="401"/>
      <c r="EIG48" s="402"/>
      <c r="EIH48" s="403"/>
      <c r="EII48" s="403"/>
      <c r="EIJ48" s="404"/>
      <c r="EIK48" s="405"/>
      <c r="EIL48" s="405"/>
      <c r="EIM48" s="405"/>
      <c r="EIN48" s="405"/>
      <c r="EIO48" s="405"/>
      <c r="EIP48" s="406"/>
      <c r="EIQ48" s="401"/>
      <c r="EIR48" s="402"/>
      <c r="EIS48" s="403"/>
      <c r="EIT48" s="403"/>
      <c r="EIU48" s="404"/>
      <c r="EIV48" s="405"/>
      <c r="EIW48" s="405"/>
      <c r="EIX48" s="405"/>
      <c r="EIY48" s="405"/>
      <c r="EIZ48" s="405"/>
      <c r="EJA48" s="406"/>
      <c r="EJB48" s="401"/>
      <c r="EJC48" s="402"/>
      <c r="EJD48" s="403"/>
      <c r="EJE48" s="403"/>
      <c r="EJF48" s="404"/>
      <c r="EJG48" s="405"/>
      <c r="EJH48" s="405"/>
      <c r="EJI48" s="405"/>
      <c r="EJJ48" s="405"/>
      <c r="EJK48" s="405"/>
      <c r="EJL48" s="406"/>
      <c r="EJM48" s="401"/>
      <c r="EJN48" s="402"/>
      <c r="EJO48" s="403"/>
      <c r="EJP48" s="403"/>
      <c r="EJQ48" s="404"/>
      <c r="EJR48" s="405"/>
      <c r="EJS48" s="405"/>
      <c r="EJT48" s="405"/>
      <c r="EJU48" s="405"/>
      <c r="EJV48" s="405"/>
      <c r="EJW48" s="406"/>
      <c r="EJX48" s="401"/>
      <c r="EJY48" s="402"/>
      <c r="EJZ48" s="403"/>
      <c r="EKA48" s="403"/>
      <c r="EKB48" s="404"/>
      <c r="EKC48" s="405"/>
      <c r="EKD48" s="405"/>
      <c r="EKE48" s="405"/>
      <c r="EKF48" s="405"/>
      <c r="EKG48" s="405"/>
      <c r="EKH48" s="406"/>
      <c r="EKI48" s="401"/>
      <c r="EKJ48" s="402"/>
      <c r="EKK48" s="403"/>
      <c r="EKL48" s="403"/>
      <c r="EKM48" s="404"/>
      <c r="EKN48" s="405"/>
      <c r="EKO48" s="405"/>
      <c r="EKP48" s="405"/>
      <c r="EKQ48" s="405"/>
      <c r="EKR48" s="405"/>
      <c r="EKS48" s="406"/>
      <c r="EKT48" s="401"/>
      <c r="EKU48" s="402"/>
      <c r="EKV48" s="403"/>
      <c r="EKW48" s="403"/>
      <c r="EKX48" s="404"/>
      <c r="EKY48" s="405"/>
      <c r="EKZ48" s="405"/>
      <c r="ELA48" s="405"/>
      <c r="ELB48" s="405"/>
      <c r="ELC48" s="405"/>
      <c r="ELD48" s="406"/>
      <c r="ELE48" s="401"/>
      <c r="ELF48" s="402"/>
      <c r="ELG48" s="403"/>
      <c r="ELH48" s="403"/>
      <c r="ELI48" s="404"/>
      <c r="ELJ48" s="405"/>
      <c r="ELK48" s="405"/>
      <c r="ELL48" s="405"/>
      <c r="ELM48" s="405"/>
      <c r="ELN48" s="405"/>
      <c r="ELO48" s="406"/>
      <c r="ELP48" s="401"/>
      <c r="ELQ48" s="402"/>
      <c r="ELR48" s="403"/>
      <c r="ELS48" s="403"/>
      <c r="ELT48" s="404"/>
      <c r="ELU48" s="405"/>
      <c r="ELV48" s="405"/>
      <c r="ELW48" s="405"/>
      <c r="ELX48" s="405"/>
      <c r="ELY48" s="405"/>
      <c r="ELZ48" s="406"/>
      <c r="EMA48" s="401"/>
      <c r="EMB48" s="402"/>
      <c r="EMC48" s="403"/>
      <c r="EMD48" s="403"/>
      <c r="EME48" s="404"/>
      <c r="EMF48" s="405"/>
      <c r="EMG48" s="405"/>
      <c r="EMH48" s="405"/>
      <c r="EMI48" s="405"/>
      <c r="EMJ48" s="405"/>
      <c r="EMK48" s="406"/>
      <c r="EML48" s="401"/>
      <c r="EMM48" s="402"/>
      <c r="EMN48" s="403"/>
      <c r="EMO48" s="403"/>
      <c r="EMP48" s="404"/>
      <c r="EMQ48" s="405"/>
      <c r="EMR48" s="405"/>
      <c r="EMS48" s="405"/>
      <c r="EMT48" s="405"/>
      <c r="EMU48" s="405"/>
      <c r="EMV48" s="406"/>
      <c r="EMW48" s="401"/>
      <c r="EMX48" s="402"/>
      <c r="EMY48" s="403"/>
      <c r="EMZ48" s="403"/>
      <c r="ENA48" s="404"/>
      <c r="ENB48" s="405"/>
      <c r="ENC48" s="405"/>
      <c r="END48" s="405"/>
      <c r="ENE48" s="405"/>
      <c r="ENF48" s="405"/>
      <c r="ENG48" s="406"/>
      <c r="ENH48" s="401"/>
      <c r="ENI48" s="402"/>
      <c r="ENJ48" s="403"/>
      <c r="ENK48" s="403"/>
      <c r="ENL48" s="404"/>
      <c r="ENM48" s="405"/>
      <c r="ENN48" s="405"/>
      <c r="ENO48" s="405"/>
      <c r="ENP48" s="405"/>
      <c r="ENQ48" s="405"/>
      <c r="ENR48" s="406"/>
      <c r="ENS48" s="401"/>
      <c r="ENT48" s="402"/>
      <c r="ENU48" s="403"/>
      <c r="ENV48" s="403"/>
      <c r="ENW48" s="404"/>
      <c r="ENX48" s="405"/>
      <c r="ENY48" s="405"/>
      <c r="ENZ48" s="405"/>
      <c r="EOA48" s="405"/>
      <c r="EOB48" s="405"/>
      <c r="EOC48" s="406"/>
      <c r="EOD48" s="401"/>
      <c r="EOE48" s="402"/>
      <c r="EOF48" s="403"/>
      <c r="EOG48" s="403"/>
      <c r="EOH48" s="404"/>
      <c r="EOI48" s="405"/>
      <c r="EOJ48" s="405"/>
      <c r="EOK48" s="405"/>
      <c r="EOL48" s="405"/>
      <c r="EOM48" s="405"/>
      <c r="EON48" s="406"/>
      <c r="EOO48" s="401"/>
      <c r="EOP48" s="402"/>
      <c r="EOQ48" s="403"/>
      <c r="EOR48" s="403"/>
      <c r="EOS48" s="404"/>
      <c r="EOT48" s="405"/>
      <c r="EOU48" s="405"/>
      <c r="EOV48" s="405"/>
      <c r="EOW48" s="405"/>
      <c r="EOX48" s="405"/>
      <c r="EOY48" s="406"/>
      <c r="EOZ48" s="401"/>
      <c r="EPA48" s="402"/>
      <c r="EPB48" s="403"/>
      <c r="EPC48" s="403"/>
      <c r="EPD48" s="404"/>
      <c r="EPE48" s="405"/>
      <c r="EPF48" s="405"/>
      <c r="EPG48" s="405"/>
      <c r="EPH48" s="405"/>
      <c r="EPI48" s="405"/>
      <c r="EPJ48" s="406"/>
      <c r="EPK48" s="401"/>
      <c r="EPL48" s="402"/>
      <c r="EPM48" s="403"/>
      <c r="EPN48" s="403"/>
      <c r="EPO48" s="404"/>
      <c r="EPP48" s="405"/>
      <c r="EPQ48" s="405"/>
      <c r="EPR48" s="405"/>
      <c r="EPS48" s="405"/>
      <c r="EPT48" s="405"/>
      <c r="EPU48" s="406"/>
      <c r="EPV48" s="401"/>
      <c r="EPW48" s="402"/>
      <c r="EPX48" s="403"/>
      <c r="EPY48" s="403"/>
      <c r="EPZ48" s="404"/>
      <c r="EQA48" s="405"/>
      <c r="EQB48" s="405"/>
      <c r="EQC48" s="405"/>
      <c r="EQD48" s="405"/>
      <c r="EQE48" s="405"/>
      <c r="EQF48" s="406"/>
      <c r="EQG48" s="401"/>
      <c r="EQH48" s="402"/>
      <c r="EQI48" s="403"/>
      <c r="EQJ48" s="403"/>
      <c r="EQK48" s="404"/>
      <c r="EQL48" s="405"/>
      <c r="EQM48" s="405"/>
      <c r="EQN48" s="405"/>
      <c r="EQO48" s="405"/>
      <c r="EQP48" s="405"/>
      <c r="EQQ48" s="406"/>
      <c r="EQR48" s="401"/>
      <c r="EQS48" s="402"/>
      <c r="EQT48" s="403"/>
      <c r="EQU48" s="403"/>
      <c r="EQV48" s="404"/>
      <c r="EQW48" s="405"/>
      <c r="EQX48" s="405"/>
      <c r="EQY48" s="405"/>
      <c r="EQZ48" s="405"/>
      <c r="ERA48" s="405"/>
      <c r="ERB48" s="406"/>
      <c r="ERC48" s="401"/>
      <c r="ERD48" s="402"/>
      <c r="ERE48" s="403"/>
      <c r="ERF48" s="403"/>
      <c r="ERG48" s="404"/>
      <c r="ERH48" s="405"/>
      <c r="ERI48" s="405"/>
      <c r="ERJ48" s="405"/>
      <c r="ERK48" s="405"/>
      <c r="ERL48" s="405"/>
      <c r="ERM48" s="406"/>
      <c r="ERN48" s="401"/>
      <c r="ERO48" s="402"/>
      <c r="ERP48" s="403"/>
      <c r="ERQ48" s="403"/>
      <c r="ERR48" s="404"/>
      <c r="ERS48" s="405"/>
      <c r="ERT48" s="405"/>
      <c r="ERU48" s="405"/>
      <c r="ERV48" s="405"/>
      <c r="ERW48" s="405"/>
      <c r="ERX48" s="406"/>
      <c r="ERY48" s="401"/>
      <c r="ERZ48" s="402"/>
      <c r="ESA48" s="403"/>
      <c r="ESB48" s="403"/>
      <c r="ESC48" s="404"/>
      <c r="ESD48" s="405"/>
      <c r="ESE48" s="405"/>
      <c r="ESF48" s="405"/>
      <c r="ESG48" s="405"/>
      <c r="ESH48" s="405"/>
      <c r="ESI48" s="406"/>
      <c r="ESJ48" s="401"/>
      <c r="ESK48" s="402"/>
      <c r="ESL48" s="403"/>
      <c r="ESM48" s="403"/>
      <c r="ESN48" s="404"/>
      <c r="ESO48" s="405"/>
      <c r="ESP48" s="405"/>
      <c r="ESQ48" s="405"/>
      <c r="ESR48" s="405"/>
      <c r="ESS48" s="405"/>
      <c r="EST48" s="406"/>
      <c r="ESU48" s="401"/>
      <c r="ESV48" s="402"/>
      <c r="ESW48" s="403"/>
      <c r="ESX48" s="403"/>
      <c r="ESY48" s="404"/>
      <c r="ESZ48" s="405"/>
      <c r="ETA48" s="405"/>
      <c r="ETB48" s="405"/>
      <c r="ETC48" s="405"/>
      <c r="ETD48" s="405"/>
      <c r="ETE48" s="406"/>
      <c r="ETF48" s="401"/>
      <c r="ETG48" s="402"/>
      <c r="ETH48" s="403"/>
      <c r="ETI48" s="403"/>
      <c r="ETJ48" s="404"/>
      <c r="ETK48" s="405"/>
      <c r="ETL48" s="405"/>
      <c r="ETM48" s="405"/>
      <c r="ETN48" s="405"/>
      <c r="ETO48" s="405"/>
      <c r="ETP48" s="406"/>
      <c r="ETQ48" s="401"/>
      <c r="ETR48" s="402"/>
      <c r="ETS48" s="403"/>
      <c r="ETT48" s="403"/>
      <c r="ETU48" s="404"/>
      <c r="ETV48" s="405"/>
      <c r="ETW48" s="405"/>
      <c r="ETX48" s="405"/>
      <c r="ETY48" s="405"/>
      <c r="ETZ48" s="405"/>
      <c r="EUA48" s="406"/>
      <c r="EUB48" s="401"/>
      <c r="EUC48" s="402"/>
      <c r="EUD48" s="403"/>
      <c r="EUE48" s="403"/>
      <c r="EUF48" s="404"/>
      <c r="EUG48" s="405"/>
      <c r="EUH48" s="405"/>
      <c r="EUI48" s="405"/>
      <c r="EUJ48" s="405"/>
      <c r="EUK48" s="405"/>
      <c r="EUL48" s="406"/>
      <c r="EUM48" s="401"/>
      <c r="EUN48" s="402"/>
      <c r="EUO48" s="403"/>
      <c r="EUP48" s="403"/>
      <c r="EUQ48" s="404"/>
      <c r="EUR48" s="405"/>
      <c r="EUS48" s="405"/>
      <c r="EUT48" s="405"/>
      <c r="EUU48" s="405"/>
      <c r="EUV48" s="405"/>
      <c r="EUW48" s="406"/>
      <c r="EUX48" s="401"/>
      <c r="EUY48" s="402"/>
      <c r="EUZ48" s="403"/>
      <c r="EVA48" s="403"/>
      <c r="EVB48" s="404"/>
      <c r="EVC48" s="405"/>
      <c r="EVD48" s="405"/>
      <c r="EVE48" s="405"/>
      <c r="EVF48" s="405"/>
      <c r="EVG48" s="405"/>
      <c r="EVH48" s="406"/>
      <c r="EVI48" s="401"/>
      <c r="EVJ48" s="402"/>
      <c r="EVK48" s="403"/>
      <c r="EVL48" s="403"/>
      <c r="EVM48" s="404"/>
      <c r="EVN48" s="405"/>
      <c r="EVO48" s="405"/>
      <c r="EVP48" s="405"/>
      <c r="EVQ48" s="405"/>
      <c r="EVR48" s="405"/>
      <c r="EVS48" s="406"/>
      <c r="EVT48" s="401"/>
      <c r="EVU48" s="402"/>
      <c r="EVV48" s="403"/>
      <c r="EVW48" s="403"/>
      <c r="EVX48" s="404"/>
      <c r="EVY48" s="405"/>
      <c r="EVZ48" s="405"/>
      <c r="EWA48" s="405"/>
      <c r="EWB48" s="405"/>
      <c r="EWC48" s="405"/>
      <c r="EWD48" s="406"/>
      <c r="EWE48" s="401"/>
      <c r="EWF48" s="402"/>
      <c r="EWG48" s="403"/>
      <c r="EWH48" s="403"/>
      <c r="EWI48" s="404"/>
      <c r="EWJ48" s="405"/>
      <c r="EWK48" s="405"/>
      <c r="EWL48" s="405"/>
      <c r="EWM48" s="405"/>
      <c r="EWN48" s="405"/>
      <c r="EWO48" s="406"/>
      <c r="EWP48" s="401"/>
      <c r="EWQ48" s="402"/>
      <c r="EWR48" s="403"/>
      <c r="EWS48" s="403"/>
      <c r="EWT48" s="404"/>
      <c r="EWU48" s="405"/>
      <c r="EWV48" s="405"/>
      <c r="EWW48" s="405"/>
      <c r="EWX48" s="405"/>
      <c r="EWY48" s="405"/>
      <c r="EWZ48" s="406"/>
      <c r="EXA48" s="401"/>
      <c r="EXB48" s="402"/>
      <c r="EXC48" s="403"/>
      <c r="EXD48" s="403"/>
      <c r="EXE48" s="404"/>
      <c r="EXF48" s="405"/>
      <c r="EXG48" s="405"/>
      <c r="EXH48" s="405"/>
      <c r="EXI48" s="405"/>
      <c r="EXJ48" s="405"/>
      <c r="EXK48" s="406"/>
      <c r="EXL48" s="401"/>
      <c r="EXM48" s="402"/>
      <c r="EXN48" s="403"/>
      <c r="EXO48" s="403"/>
      <c r="EXP48" s="404"/>
      <c r="EXQ48" s="405"/>
      <c r="EXR48" s="405"/>
      <c r="EXS48" s="405"/>
      <c r="EXT48" s="405"/>
      <c r="EXU48" s="405"/>
      <c r="EXV48" s="406"/>
      <c r="EXW48" s="401"/>
      <c r="EXX48" s="402"/>
      <c r="EXY48" s="403"/>
      <c r="EXZ48" s="403"/>
      <c r="EYA48" s="404"/>
      <c r="EYB48" s="405"/>
      <c r="EYC48" s="405"/>
      <c r="EYD48" s="405"/>
      <c r="EYE48" s="405"/>
      <c r="EYF48" s="405"/>
      <c r="EYG48" s="406"/>
      <c r="EYH48" s="401"/>
      <c r="EYI48" s="402"/>
      <c r="EYJ48" s="403"/>
      <c r="EYK48" s="403"/>
      <c r="EYL48" s="404"/>
      <c r="EYM48" s="405"/>
      <c r="EYN48" s="405"/>
      <c r="EYO48" s="405"/>
      <c r="EYP48" s="405"/>
      <c r="EYQ48" s="405"/>
      <c r="EYR48" s="406"/>
      <c r="EYS48" s="401"/>
      <c r="EYT48" s="402"/>
      <c r="EYU48" s="403"/>
      <c r="EYV48" s="403"/>
      <c r="EYW48" s="404"/>
      <c r="EYX48" s="405"/>
      <c r="EYY48" s="405"/>
      <c r="EYZ48" s="405"/>
      <c r="EZA48" s="405"/>
      <c r="EZB48" s="405"/>
      <c r="EZC48" s="406"/>
      <c r="EZD48" s="401"/>
      <c r="EZE48" s="402"/>
      <c r="EZF48" s="403"/>
      <c r="EZG48" s="403"/>
      <c r="EZH48" s="404"/>
      <c r="EZI48" s="405"/>
      <c r="EZJ48" s="405"/>
      <c r="EZK48" s="405"/>
      <c r="EZL48" s="405"/>
      <c r="EZM48" s="405"/>
      <c r="EZN48" s="406"/>
      <c r="EZO48" s="401"/>
      <c r="EZP48" s="402"/>
      <c r="EZQ48" s="403"/>
      <c r="EZR48" s="403"/>
      <c r="EZS48" s="404"/>
      <c r="EZT48" s="405"/>
      <c r="EZU48" s="405"/>
      <c r="EZV48" s="405"/>
      <c r="EZW48" s="405"/>
      <c r="EZX48" s="405"/>
      <c r="EZY48" s="406"/>
      <c r="EZZ48" s="401"/>
      <c r="FAA48" s="402"/>
      <c r="FAB48" s="403"/>
      <c r="FAC48" s="403"/>
      <c r="FAD48" s="404"/>
      <c r="FAE48" s="405"/>
      <c r="FAF48" s="405"/>
      <c r="FAG48" s="405"/>
      <c r="FAH48" s="405"/>
      <c r="FAI48" s="405"/>
      <c r="FAJ48" s="406"/>
      <c r="FAK48" s="401"/>
      <c r="FAL48" s="402"/>
      <c r="FAM48" s="403"/>
      <c r="FAN48" s="403"/>
      <c r="FAO48" s="404"/>
      <c r="FAP48" s="405"/>
      <c r="FAQ48" s="405"/>
      <c r="FAR48" s="405"/>
      <c r="FAS48" s="405"/>
      <c r="FAT48" s="405"/>
      <c r="FAU48" s="406"/>
      <c r="FAV48" s="401"/>
      <c r="FAW48" s="402"/>
      <c r="FAX48" s="403"/>
      <c r="FAY48" s="403"/>
      <c r="FAZ48" s="404"/>
      <c r="FBA48" s="405"/>
      <c r="FBB48" s="405"/>
      <c r="FBC48" s="405"/>
      <c r="FBD48" s="405"/>
      <c r="FBE48" s="405"/>
      <c r="FBF48" s="406"/>
      <c r="FBG48" s="401"/>
      <c r="FBH48" s="402"/>
      <c r="FBI48" s="403"/>
      <c r="FBJ48" s="403"/>
      <c r="FBK48" s="404"/>
      <c r="FBL48" s="405"/>
      <c r="FBM48" s="405"/>
      <c r="FBN48" s="405"/>
      <c r="FBO48" s="405"/>
      <c r="FBP48" s="405"/>
      <c r="FBQ48" s="406"/>
      <c r="FBR48" s="401"/>
      <c r="FBS48" s="402"/>
      <c r="FBT48" s="403"/>
      <c r="FBU48" s="403"/>
      <c r="FBV48" s="404"/>
      <c r="FBW48" s="405"/>
      <c r="FBX48" s="405"/>
      <c r="FBY48" s="405"/>
      <c r="FBZ48" s="405"/>
      <c r="FCA48" s="405"/>
      <c r="FCB48" s="406"/>
      <c r="FCC48" s="401"/>
      <c r="FCD48" s="402"/>
      <c r="FCE48" s="403"/>
      <c r="FCF48" s="403"/>
      <c r="FCG48" s="404"/>
      <c r="FCH48" s="405"/>
      <c r="FCI48" s="405"/>
      <c r="FCJ48" s="405"/>
      <c r="FCK48" s="405"/>
      <c r="FCL48" s="405"/>
      <c r="FCM48" s="406"/>
      <c r="FCN48" s="401"/>
      <c r="FCO48" s="402"/>
      <c r="FCP48" s="403"/>
      <c r="FCQ48" s="403"/>
      <c r="FCR48" s="404"/>
      <c r="FCS48" s="405"/>
      <c r="FCT48" s="405"/>
      <c r="FCU48" s="405"/>
      <c r="FCV48" s="405"/>
      <c r="FCW48" s="405"/>
      <c r="FCX48" s="406"/>
      <c r="FCY48" s="401"/>
      <c r="FCZ48" s="402"/>
      <c r="FDA48" s="403"/>
      <c r="FDB48" s="403"/>
      <c r="FDC48" s="404"/>
      <c r="FDD48" s="405"/>
      <c r="FDE48" s="405"/>
      <c r="FDF48" s="405"/>
      <c r="FDG48" s="405"/>
      <c r="FDH48" s="405"/>
      <c r="FDI48" s="406"/>
      <c r="FDJ48" s="401"/>
      <c r="FDK48" s="402"/>
      <c r="FDL48" s="403"/>
      <c r="FDM48" s="403"/>
      <c r="FDN48" s="404"/>
      <c r="FDO48" s="405"/>
      <c r="FDP48" s="405"/>
      <c r="FDQ48" s="405"/>
      <c r="FDR48" s="405"/>
      <c r="FDS48" s="405"/>
      <c r="FDT48" s="406"/>
      <c r="FDU48" s="401"/>
      <c r="FDV48" s="402"/>
      <c r="FDW48" s="403"/>
      <c r="FDX48" s="403"/>
      <c r="FDY48" s="404"/>
      <c r="FDZ48" s="405"/>
      <c r="FEA48" s="405"/>
      <c r="FEB48" s="405"/>
      <c r="FEC48" s="405"/>
      <c r="FED48" s="405"/>
      <c r="FEE48" s="406"/>
      <c r="FEF48" s="401"/>
      <c r="FEG48" s="402"/>
      <c r="FEH48" s="403"/>
      <c r="FEI48" s="403"/>
      <c r="FEJ48" s="404"/>
      <c r="FEK48" s="405"/>
      <c r="FEL48" s="405"/>
      <c r="FEM48" s="405"/>
      <c r="FEN48" s="405"/>
      <c r="FEO48" s="405"/>
      <c r="FEP48" s="406"/>
      <c r="FEQ48" s="401"/>
      <c r="FER48" s="402"/>
      <c r="FES48" s="403"/>
      <c r="FET48" s="403"/>
      <c r="FEU48" s="404"/>
      <c r="FEV48" s="405"/>
      <c r="FEW48" s="405"/>
      <c r="FEX48" s="405"/>
      <c r="FEY48" s="405"/>
      <c r="FEZ48" s="405"/>
      <c r="FFA48" s="406"/>
      <c r="FFB48" s="401"/>
      <c r="FFC48" s="402"/>
      <c r="FFD48" s="403"/>
      <c r="FFE48" s="403"/>
      <c r="FFF48" s="404"/>
      <c r="FFG48" s="405"/>
      <c r="FFH48" s="405"/>
      <c r="FFI48" s="405"/>
      <c r="FFJ48" s="405"/>
      <c r="FFK48" s="405"/>
      <c r="FFL48" s="406"/>
      <c r="FFM48" s="401"/>
      <c r="FFN48" s="402"/>
      <c r="FFO48" s="403"/>
      <c r="FFP48" s="403"/>
      <c r="FFQ48" s="404"/>
      <c r="FFR48" s="405"/>
      <c r="FFS48" s="405"/>
      <c r="FFT48" s="405"/>
      <c r="FFU48" s="405"/>
      <c r="FFV48" s="405"/>
      <c r="FFW48" s="406"/>
      <c r="FFX48" s="401"/>
      <c r="FFY48" s="402"/>
      <c r="FFZ48" s="403"/>
      <c r="FGA48" s="403"/>
      <c r="FGB48" s="404"/>
      <c r="FGC48" s="405"/>
      <c r="FGD48" s="405"/>
      <c r="FGE48" s="405"/>
      <c r="FGF48" s="405"/>
      <c r="FGG48" s="405"/>
      <c r="FGH48" s="406"/>
      <c r="FGI48" s="401"/>
      <c r="FGJ48" s="402"/>
      <c r="FGK48" s="403"/>
      <c r="FGL48" s="403"/>
      <c r="FGM48" s="404"/>
      <c r="FGN48" s="405"/>
      <c r="FGO48" s="405"/>
      <c r="FGP48" s="405"/>
      <c r="FGQ48" s="405"/>
      <c r="FGR48" s="405"/>
      <c r="FGS48" s="406"/>
      <c r="FGT48" s="401"/>
      <c r="FGU48" s="402"/>
      <c r="FGV48" s="403"/>
      <c r="FGW48" s="403"/>
      <c r="FGX48" s="404"/>
      <c r="FGY48" s="405"/>
      <c r="FGZ48" s="405"/>
      <c r="FHA48" s="405"/>
      <c r="FHB48" s="405"/>
      <c r="FHC48" s="405"/>
      <c r="FHD48" s="406"/>
      <c r="FHE48" s="401"/>
      <c r="FHF48" s="402"/>
      <c r="FHG48" s="403"/>
      <c r="FHH48" s="403"/>
      <c r="FHI48" s="404"/>
      <c r="FHJ48" s="405"/>
      <c r="FHK48" s="405"/>
      <c r="FHL48" s="405"/>
      <c r="FHM48" s="405"/>
      <c r="FHN48" s="405"/>
      <c r="FHO48" s="406"/>
      <c r="FHP48" s="401"/>
      <c r="FHQ48" s="402"/>
      <c r="FHR48" s="403"/>
      <c r="FHS48" s="403"/>
      <c r="FHT48" s="404"/>
      <c r="FHU48" s="405"/>
      <c r="FHV48" s="405"/>
      <c r="FHW48" s="405"/>
      <c r="FHX48" s="405"/>
      <c r="FHY48" s="405"/>
      <c r="FHZ48" s="406"/>
      <c r="FIA48" s="401"/>
      <c r="FIB48" s="402"/>
      <c r="FIC48" s="403"/>
      <c r="FID48" s="403"/>
      <c r="FIE48" s="404"/>
      <c r="FIF48" s="405"/>
      <c r="FIG48" s="405"/>
      <c r="FIH48" s="405"/>
      <c r="FII48" s="405"/>
      <c r="FIJ48" s="405"/>
      <c r="FIK48" s="406"/>
      <c r="FIL48" s="401"/>
      <c r="FIM48" s="402"/>
      <c r="FIN48" s="403"/>
      <c r="FIO48" s="403"/>
      <c r="FIP48" s="404"/>
      <c r="FIQ48" s="405"/>
      <c r="FIR48" s="405"/>
      <c r="FIS48" s="405"/>
      <c r="FIT48" s="405"/>
      <c r="FIU48" s="405"/>
      <c r="FIV48" s="406"/>
      <c r="FIW48" s="401"/>
      <c r="FIX48" s="402"/>
      <c r="FIY48" s="403"/>
      <c r="FIZ48" s="403"/>
      <c r="FJA48" s="404"/>
      <c r="FJB48" s="405"/>
      <c r="FJC48" s="405"/>
      <c r="FJD48" s="405"/>
      <c r="FJE48" s="405"/>
      <c r="FJF48" s="405"/>
      <c r="FJG48" s="406"/>
      <c r="FJH48" s="401"/>
      <c r="FJI48" s="402"/>
      <c r="FJJ48" s="403"/>
      <c r="FJK48" s="403"/>
      <c r="FJL48" s="404"/>
      <c r="FJM48" s="405"/>
      <c r="FJN48" s="405"/>
      <c r="FJO48" s="405"/>
      <c r="FJP48" s="405"/>
      <c r="FJQ48" s="405"/>
      <c r="FJR48" s="406"/>
      <c r="FJS48" s="401"/>
      <c r="FJT48" s="402"/>
      <c r="FJU48" s="403"/>
      <c r="FJV48" s="403"/>
      <c r="FJW48" s="404"/>
      <c r="FJX48" s="405"/>
      <c r="FJY48" s="405"/>
      <c r="FJZ48" s="405"/>
      <c r="FKA48" s="405"/>
      <c r="FKB48" s="405"/>
      <c r="FKC48" s="406"/>
      <c r="FKD48" s="401"/>
      <c r="FKE48" s="402"/>
      <c r="FKF48" s="403"/>
      <c r="FKG48" s="403"/>
      <c r="FKH48" s="404"/>
      <c r="FKI48" s="405"/>
      <c r="FKJ48" s="405"/>
      <c r="FKK48" s="405"/>
      <c r="FKL48" s="405"/>
      <c r="FKM48" s="405"/>
      <c r="FKN48" s="406"/>
      <c r="FKO48" s="401"/>
      <c r="FKP48" s="402"/>
      <c r="FKQ48" s="403"/>
      <c r="FKR48" s="403"/>
      <c r="FKS48" s="404"/>
      <c r="FKT48" s="405"/>
      <c r="FKU48" s="405"/>
      <c r="FKV48" s="405"/>
      <c r="FKW48" s="405"/>
      <c r="FKX48" s="405"/>
      <c r="FKY48" s="406"/>
      <c r="FKZ48" s="401"/>
      <c r="FLA48" s="402"/>
      <c r="FLB48" s="403"/>
      <c r="FLC48" s="403"/>
      <c r="FLD48" s="404"/>
      <c r="FLE48" s="405"/>
      <c r="FLF48" s="405"/>
      <c r="FLG48" s="405"/>
      <c r="FLH48" s="405"/>
      <c r="FLI48" s="405"/>
      <c r="FLJ48" s="406"/>
      <c r="FLK48" s="401"/>
      <c r="FLL48" s="402"/>
      <c r="FLM48" s="403"/>
      <c r="FLN48" s="403"/>
      <c r="FLO48" s="404"/>
      <c r="FLP48" s="405"/>
      <c r="FLQ48" s="405"/>
      <c r="FLR48" s="405"/>
      <c r="FLS48" s="405"/>
      <c r="FLT48" s="405"/>
      <c r="FLU48" s="406"/>
      <c r="FLV48" s="401"/>
      <c r="FLW48" s="402"/>
      <c r="FLX48" s="403"/>
      <c r="FLY48" s="403"/>
      <c r="FLZ48" s="404"/>
      <c r="FMA48" s="405"/>
      <c r="FMB48" s="405"/>
      <c r="FMC48" s="405"/>
      <c r="FMD48" s="405"/>
      <c r="FME48" s="405"/>
      <c r="FMF48" s="406"/>
      <c r="FMG48" s="401"/>
      <c r="FMH48" s="402"/>
      <c r="FMI48" s="403"/>
      <c r="FMJ48" s="403"/>
      <c r="FMK48" s="404"/>
      <c r="FML48" s="405"/>
      <c r="FMM48" s="405"/>
      <c r="FMN48" s="405"/>
      <c r="FMO48" s="405"/>
      <c r="FMP48" s="405"/>
      <c r="FMQ48" s="406"/>
      <c r="FMR48" s="401"/>
      <c r="FMS48" s="402"/>
      <c r="FMT48" s="403"/>
      <c r="FMU48" s="403"/>
      <c r="FMV48" s="404"/>
      <c r="FMW48" s="405"/>
      <c r="FMX48" s="405"/>
      <c r="FMY48" s="405"/>
      <c r="FMZ48" s="405"/>
      <c r="FNA48" s="405"/>
      <c r="FNB48" s="406"/>
      <c r="FNC48" s="401"/>
      <c r="FND48" s="402"/>
      <c r="FNE48" s="403"/>
      <c r="FNF48" s="403"/>
      <c r="FNG48" s="404"/>
      <c r="FNH48" s="405"/>
      <c r="FNI48" s="405"/>
      <c r="FNJ48" s="405"/>
      <c r="FNK48" s="405"/>
      <c r="FNL48" s="405"/>
      <c r="FNM48" s="406"/>
      <c r="FNN48" s="401"/>
      <c r="FNO48" s="402"/>
      <c r="FNP48" s="403"/>
      <c r="FNQ48" s="403"/>
      <c r="FNR48" s="404"/>
      <c r="FNS48" s="405"/>
      <c r="FNT48" s="405"/>
      <c r="FNU48" s="405"/>
      <c r="FNV48" s="405"/>
      <c r="FNW48" s="405"/>
      <c r="FNX48" s="406"/>
      <c r="FNY48" s="401"/>
      <c r="FNZ48" s="402"/>
      <c r="FOA48" s="403"/>
      <c r="FOB48" s="403"/>
      <c r="FOC48" s="404"/>
      <c r="FOD48" s="405"/>
      <c r="FOE48" s="405"/>
      <c r="FOF48" s="405"/>
      <c r="FOG48" s="405"/>
      <c r="FOH48" s="405"/>
      <c r="FOI48" s="406"/>
      <c r="FOJ48" s="401"/>
      <c r="FOK48" s="402"/>
      <c r="FOL48" s="403"/>
      <c r="FOM48" s="403"/>
      <c r="FON48" s="404"/>
      <c r="FOO48" s="405"/>
      <c r="FOP48" s="405"/>
      <c r="FOQ48" s="405"/>
      <c r="FOR48" s="405"/>
      <c r="FOS48" s="405"/>
      <c r="FOT48" s="406"/>
      <c r="FOU48" s="401"/>
      <c r="FOV48" s="402"/>
      <c r="FOW48" s="403"/>
      <c r="FOX48" s="403"/>
      <c r="FOY48" s="404"/>
      <c r="FOZ48" s="405"/>
      <c r="FPA48" s="405"/>
      <c r="FPB48" s="405"/>
      <c r="FPC48" s="405"/>
      <c r="FPD48" s="405"/>
      <c r="FPE48" s="406"/>
      <c r="FPF48" s="401"/>
      <c r="FPG48" s="402"/>
      <c r="FPH48" s="403"/>
      <c r="FPI48" s="403"/>
      <c r="FPJ48" s="404"/>
      <c r="FPK48" s="405"/>
      <c r="FPL48" s="405"/>
      <c r="FPM48" s="405"/>
      <c r="FPN48" s="405"/>
      <c r="FPO48" s="405"/>
      <c r="FPP48" s="406"/>
      <c r="FPQ48" s="401"/>
      <c r="FPR48" s="402"/>
      <c r="FPS48" s="403"/>
      <c r="FPT48" s="403"/>
      <c r="FPU48" s="404"/>
      <c r="FPV48" s="405"/>
      <c r="FPW48" s="405"/>
      <c r="FPX48" s="405"/>
      <c r="FPY48" s="405"/>
      <c r="FPZ48" s="405"/>
      <c r="FQA48" s="406"/>
      <c r="FQB48" s="401"/>
      <c r="FQC48" s="402"/>
      <c r="FQD48" s="403"/>
      <c r="FQE48" s="403"/>
      <c r="FQF48" s="404"/>
      <c r="FQG48" s="405"/>
      <c r="FQH48" s="405"/>
      <c r="FQI48" s="405"/>
      <c r="FQJ48" s="405"/>
      <c r="FQK48" s="405"/>
      <c r="FQL48" s="406"/>
      <c r="FQM48" s="401"/>
      <c r="FQN48" s="402"/>
      <c r="FQO48" s="403"/>
      <c r="FQP48" s="403"/>
      <c r="FQQ48" s="404"/>
      <c r="FQR48" s="405"/>
      <c r="FQS48" s="405"/>
      <c r="FQT48" s="405"/>
      <c r="FQU48" s="405"/>
      <c r="FQV48" s="405"/>
      <c r="FQW48" s="406"/>
      <c r="FQX48" s="401"/>
      <c r="FQY48" s="402"/>
      <c r="FQZ48" s="403"/>
      <c r="FRA48" s="403"/>
      <c r="FRB48" s="404"/>
      <c r="FRC48" s="405"/>
      <c r="FRD48" s="405"/>
      <c r="FRE48" s="405"/>
      <c r="FRF48" s="405"/>
      <c r="FRG48" s="405"/>
      <c r="FRH48" s="406"/>
      <c r="FRI48" s="401"/>
      <c r="FRJ48" s="402"/>
      <c r="FRK48" s="403"/>
      <c r="FRL48" s="403"/>
      <c r="FRM48" s="404"/>
      <c r="FRN48" s="405"/>
      <c r="FRO48" s="405"/>
      <c r="FRP48" s="405"/>
      <c r="FRQ48" s="405"/>
      <c r="FRR48" s="405"/>
      <c r="FRS48" s="406"/>
      <c r="FRT48" s="401"/>
      <c r="FRU48" s="402"/>
      <c r="FRV48" s="403"/>
      <c r="FRW48" s="403"/>
      <c r="FRX48" s="404"/>
      <c r="FRY48" s="405"/>
      <c r="FRZ48" s="405"/>
      <c r="FSA48" s="405"/>
      <c r="FSB48" s="405"/>
      <c r="FSC48" s="405"/>
      <c r="FSD48" s="406"/>
      <c r="FSE48" s="401"/>
      <c r="FSF48" s="402"/>
      <c r="FSG48" s="403"/>
      <c r="FSH48" s="403"/>
      <c r="FSI48" s="404"/>
      <c r="FSJ48" s="405"/>
      <c r="FSK48" s="405"/>
      <c r="FSL48" s="405"/>
      <c r="FSM48" s="405"/>
      <c r="FSN48" s="405"/>
      <c r="FSO48" s="406"/>
      <c r="FSP48" s="401"/>
      <c r="FSQ48" s="402"/>
      <c r="FSR48" s="403"/>
      <c r="FSS48" s="403"/>
      <c r="FST48" s="404"/>
      <c r="FSU48" s="405"/>
      <c r="FSV48" s="405"/>
      <c r="FSW48" s="405"/>
      <c r="FSX48" s="405"/>
      <c r="FSY48" s="405"/>
      <c r="FSZ48" s="406"/>
      <c r="FTA48" s="401"/>
      <c r="FTB48" s="402"/>
      <c r="FTC48" s="403"/>
      <c r="FTD48" s="403"/>
      <c r="FTE48" s="404"/>
      <c r="FTF48" s="405"/>
      <c r="FTG48" s="405"/>
      <c r="FTH48" s="405"/>
      <c r="FTI48" s="405"/>
      <c r="FTJ48" s="405"/>
      <c r="FTK48" s="406"/>
      <c r="FTL48" s="401"/>
      <c r="FTM48" s="402"/>
      <c r="FTN48" s="403"/>
      <c r="FTO48" s="403"/>
      <c r="FTP48" s="404"/>
      <c r="FTQ48" s="405"/>
      <c r="FTR48" s="405"/>
      <c r="FTS48" s="405"/>
      <c r="FTT48" s="405"/>
      <c r="FTU48" s="405"/>
      <c r="FTV48" s="406"/>
      <c r="FTW48" s="401"/>
      <c r="FTX48" s="402"/>
      <c r="FTY48" s="403"/>
      <c r="FTZ48" s="403"/>
      <c r="FUA48" s="404"/>
      <c r="FUB48" s="405"/>
      <c r="FUC48" s="405"/>
      <c r="FUD48" s="405"/>
      <c r="FUE48" s="405"/>
      <c r="FUF48" s="405"/>
      <c r="FUG48" s="406"/>
      <c r="FUH48" s="401"/>
      <c r="FUI48" s="402"/>
      <c r="FUJ48" s="403"/>
      <c r="FUK48" s="403"/>
      <c r="FUL48" s="404"/>
      <c r="FUM48" s="405"/>
      <c r="FUN48" s="405"/>
      <c r="FUO48" s="405"/>
      <c r="FUP48" s="405"/>
      <c r="FUQ48" s="405"/>
      <c r="FUR48" s="406"/>
      <c r="FUS48" s="401"/>
      <c r="FUT48" s="402"/>
      <c r="FUU48" s="403"/>
      <c r="FUV48" s="403"/>
      <c r="FUW48" s="404"/>
      <c r="FUX48" s="405"/>
      <c r="FUY48" s="405"/>
      <c r="FUZ48" s="405"/>
      <c r="FVA48" s="405"/>
      <c r="FVB48" s="405"/>
      <c r="FVC48" s="406"/>
      <c r="FVD48" s="401"/>
      <c r="FVE48" s="402"/>
      <c r="FVF48" s="403"/>
      <c r="FVG48" s="403"/>
      <c r="FVH48" s="404"/>
      <c r="FVI48" s="405"/>
      <c r="FVJ48" s="405"/>
      <c r="FVK48" s="405"/>
      <c r="FVL48" s="405"/>
      <c r="FVM48" s="405"/>
      <c r="FVN48" s="406"/>
      <c r="FVO48" s="401"/>
      <c r="FVP48" s="402"/>
      <c r="FVQ48" s="403"/>
      <c r="FVR48" s="403"/>
      <c r="FVS48" s="404"/>
      <c r="FVT48" s="405"/>
      <c r="FVU48" s="405"/>
      <c r="FVV48" s="405"/>
      <c r="FVW48" s="405"/>
      <c r="FVX48" s="405"/>
      <c r="FVY48" s="406"/>
      <c r="FVZ48" s="401"/>
      <c r="FWA48" s="402"/>
      <c r="FWB48" s="403"/>
      <c r="FWC48" s="403"/>
      <c r="FWD48" s="404"/>
      <c r="FWE48" s="405"/>
      <c r="FWF48" s="405"/>
      <c r="FWG48" s="405"/>
      <c r="FWH48" s="405"/>
      <c r="FWI48" s="405"/>
      <c r="FWJ48" s="406"/>
      <c r="FWK48" s="401"/>
      <c r="FWL48" s="402"/>
      <c r="FWM48" s="403"/>
      <c r="FWN48" s="403"/>
      <c r="FWO48" s="404"/>
      <c r="FWP48" s="405"/>
      <c r="FWQ48" s="405"/>
      <c r="FWR48" s="405"/>
      <c r="FWS48" s="405"/>
      <c r="FWT48" s="405"/>
      <c r="FWU48" s="406"/>
      <c r="FWV48" s="401"/>
      <c r="FWW48" s="402"/>
      <c r="FWX48" s="403"/>
      <c r="FWY48" s="403"/>
      <c r="FWZ48" s="404"/>
      <c r="FXA48" s="405"/>
      <c r="FXB48" s="405"/>
      <c r="FXC48" s="405"/>
      <c r="FXD48" s="405"/>
      <c r="FXE48" s="405"/>
      <c r="FXF48" s="406"/>
      <c r="FXG48" s="401"/>
      <c r="FXH48" s="402"/>
      <c r="FXI48" s="403"/>
      <c r="FXJ48" s="403"/>
      <c r="FXK48" s="404"/>
      <c r="FXL48" s="405"/>
      <c r="FXM48" s="405"/>
      <c r="FXN48" s="405"/>
      <c r="FXO48" s="405"/>
      <c r="FXP48" s="405"/>
      <c r="FXQ48" s="406"/>
      <c r="FXR48" s="401"/>
      <c r="FXS48" s="402"/>
      <c r="FXT48" s="403"/>
      <c r="FXU48" s="403"/>
      <c r="FXV48" s="404"/>
      <c r="FXW48" s="405"/>
      <c r="FXX48" s="405"/>
      <c r="FXY48" s="405"/>
      <c r="FXZ48" s="405"/>
      <c r="FYA48" s="405"/>
      <c r="FYB48" s="406"/>
      <c r="FYC48" s="401"/>
      <c r="FYD48" s="402"/>
      <c r="FYE48" s="403"/>
      <c r="FYF48" s="403"/>
      <c r="FYG48" s="404"/>
      <c r="FYH48" s="405"/>
      <c r="FYI48" s="405"/>
      <c r="FYJ48" s="405"/>
      <c r="FYK48" s="405"/>
      <c r="FYL48" s="405"/>
      <c r="FYM48" s="406"/>
      <c r="FYN48" s="401"/>
      <c r="FYO48" s="402"/>
      <c r="FYP48" s="403"/>
      <c r="FYQ48" s="403"/>
      <c r="FYR48" s="404"/>
      <c r="FYS48" s="405"/>
      <c r="FYT48" s="405"/>
      <c r="FYU48" s="405"/>
      <c r="FYV48" s="405"/>
      <c r="FYW48" s="405"/>
      <c r="FYX48" s="406"/>
      <c r="FYY48" s="401"/>
      <c r="FYZ48" s="402"/>
      <c r="FZA48" s="403"/>
      <c r="FZB48" s="403"/>
      <c r="FZC48" s="404"/>
      <c r="FZD48" s="405"/>
      <c r="FZE48" s="405"/>
      <c r="FZF48" s="405"/>
      <c r="FZG48" s="405"/>
      <c r="FZH48" s="405"/>
      <c r="FZI48" s="406"/>
      <c r="FZJ48" s="401"/>
      <c r="FZK48" s="402"/>
      <c r="FZL48" s="403"/>
      <c r="FZM48" s="403"/>
      <c r="FZN48" s="404"/>
      <c r="FZO48" s="405"/>
      <c r="FZP48" s="405"/>
      <c r="FZQ48" s="405"/>
      <c r="FZR48" s="405"/>
      <c r="FZS48" s="405"/>
      <c r="FZT48" s="406"/>
      <c r="FZU48" s="401"/>
      <c r="FZV48" s="402"/>
      <c r="FZW48" s="403"/>
      <c r="FZX48" s="403"/>
      <c r="FZY48" s="404"/>
      <c r="FZZ48" s="405"/>
      <c r="GAA48" s="405"/>
      <c r="GAB48" s="405"/>
      <c r="GAC48" s="405"/>
      <c r="GAD48" s="405"/>
      <c r="GAE48" s="406"/>
      <c r="GAF48" s="401"/>
      <c r="GAG48" s="402"/>
      <c r="GAH48" s="403"/>
      <c r="GAI48" s="403"/>
      <c r="GAJ48" s="404"/>
      <c r="GAK48" s="405"/>
      <c r="GAL48" s="405"/>
      <c r="GAM48" s="405"/>
      <c r="GAN48" s="405"/>
      <c r="GAO48" s="405"/>
      <c r="GAP48" s="406"/>
      <c r="GAQ48" s="401"/>
      <c r="GAR48" s="402"/>
      <c r="GAS48" s="403"/>
      <c r="GAT48" s="403"/>
      <c r="GAU48" s="404"/>
      <c r="GAV48" s="405"/>
      <c r="GAW48" s="405"/>
      <c r="GAX48" s="405"/>
      <c r="GAY48" s="405"/>
      <c r="GAZ48" s="405"/>
      <c r="GBA48" s="406"/>
      <c r="GBB48" s="401"/>
      <c r="GBC48" s="402"/>
      <c r="GBD48" s="403"/>
      <c r="GBE48" s="403"/>
      <c r="GBF48" s="404"/>
      <c r="GBG48" s="405"/>
      <c r="GBH48" s="405"/>
      <c r="GBI48" s="405"/>
      <c r="GBJ48" s="405"/>
      <c r="GBK48" s="405"/>
      <c r="GBL48" s="406"/>
      <c r="GBM48" s="401"/>
      <c r="GBN48" s="402"/>
      <c r="GBO48" s="403"/>
      <c r="GBP48" s="403"/>
      <c r="GBQ48" s="404"/>
      <c r="GBR48" s="405"/>
      <c r="GBS48" s="405"/>
      <c r="GBT48" s="405"/>
      <c r="GBU48" s="405"/>
      <c r="GBV48" s="405"/>
      <c r="GBW48" s="406"/>
      <c r="GBX48" s="401"/>
      <c r="GBY48" s="402"/>
      <c r="GBZ48" s="403"/>
      <c r="GCA48" s="403"/>
      <c r="GCB48" s="404"/>
      <c r="GCC48" s="405"/>
      <c r="GCD48" s="405"/>
      <c r="GCE48" s="405"/>
      <c r="GCF48" s="405"/>
      <c r="GCG48" s="405"/>
      <c r="GCH48" s="406"/>
      <c r="GCI48" s="401"/>
      <c r="GCJ48" s="402"/>
      <c r="GCK48" s="403"/>
      <c r="GCL48" s="403"/>
      <c r="GCM48" s="404"/>
      <c r="GCN48" s="405"/>
      <c r="GCO48" s="405"/>
      <c r="GCP48" s="405"/>
      <c r="GCQ48" s="405"/>
      <c r="GCR48" s="405"/>
      <c r="GCS48" s="406"/>
      <c r="GCT48" s="401"/>
      <c r="GCU48" s="402"/>
      <c r="GCV48" s="403"/>
      <c r="GCW48" s="403"/>
      <c r="GCX48" s="404"/>
      <c r="GCY48" s="405"/>
      <c r="GCZ48" s="405"/>
      <c r="GDA48" s="405"/>
      <c r="GDB48" s="405"/>
      <c r="GDC48" s="405"/>
      <c r="GDD48" s="406"/>
      <c r="GDE48" s="401"/>
      <c r="GDF48" s="402"/>
      <c r="GDG48" s="403"/>
      <c r="GDH48" s="403"/>
      <c r="GDI48" s="404"/>
      <c r="GDJ48" s="405"/>
      <c r="GDK48" s="405"/>
      <c r="GDL48" s="405"/>
      <c r="GDM48" s="405"/>
      <c r="GDN48" s="405"/>
      <c r="GDO48" s="406"/>
      <c r="GDP48" s="401"/>
      <c r="GDQ48" s="402"/>
      <c r="GDR48" s="403"/>
      <c r="GDS48" s="403"/>
      <c r="GDT48" s="404"/>
      <c r="GDU48" s="405"/>
      <c r="GDV48" s="405"/>
      <c r="GDW48" s="405"/>
      <c r="GDX48" s="405"/>
      <c r="GDY48" s="405"/>
      <c r="GDZ48" s="406"/>
      <c r="GEA48" s="401"/>
      <c r="GEB48" s="402"/>
      <c r="GEC48" s="403"/>
      <c r="GED48" s="403"/>
      <c r="GEE48" s="404"/>
      <c r="GEF48" s="405"/>
      <c r="GEG48" s="405"/>
      <c r="GEH48" s="405"/>
      <c r="GEI48" s="405"/>
      <c r="GEJ48" s="405"/>
      <c r="GEK48" s="406"/>
      <c r="GEL48" s="401"/>
      <c r="GEM48" s="402"/>
      <c r="GEN48" s="403"/>
      <c r="GEO48" s="403"/>
      <c r="GEP48" s="404"/>
      <c r="GEQ48" s="405"/>
      <c r="GER48" s="405"/>
      <c r="GES48" s="405"/>
      <c r="GET48" s="405"/>
      <c r="GEU48" s="405"/>
      <c r="GEV48" s="406"/>
      <c r="GEW48" s="401"/>
      <c r="GEX48" s="402"/>
      <c r="GEY48" s="403"/>
      <c r="GEZ48" s="403"/>
      <c r="GFA48" s="404"/>
      <c r="GFB48" s="405"/>
      <c r="GFC48" s="405"/>
      <c r="GFD48" s="405"/>
      <c r="GFE48" s="405"/>
      <c r="GFF48" s="405"/>
      <c r="GFG48" s="406"/>
      <c r="GFH48" s="401"/>
      <c r="GFI48" s="402"/>
      <c r="GFJ48" s="403"/>
      <c r="GFK48" s="403"/>
      <c r="GFL48" s="404"/>
      <c r="GFM48" s="405"/>
      <c r="GFN48" s="405"/>
      <c r="GFO48" s="405"/>
      <c r="GFP48" s="405"/>
      <c r="GFQ48" s="405"/>
      <c r="GFR48" s="406"/>
      <c r="GFS48" s="401"/>
      <c r="GFT48" s="402"/>
      <c r="GFU48" s="403"/>
      <c r="GFV48" s="403"/>
      <c r="GFW48" s="404"/>
      <c r="GFX48" s="405"/>
      <c r="GFY48" s="405"/>
      <c r="GFZ48" s="405"/>
      <c r="GGA48" s="405"/>
      <c r="GGB48" s="405"/>
      <c r="GGC48" s="406"/>
      <c r="GGD48" s="401"/>
      <c r="GGE48" s="402"/>
      <c r="GGF48" s="403"/>
      <c r="GGG48" s="403"/>
      <c r="GGH48" s="404"/>
      <c r="GGI48" s="405"/>
      <c r="GGJ48" s="405"/>
      <c r="GGK48" s="405"/>
      <c r="GGL48" s="405"/>
      <c r="GGM48" s="405"/>
      <c r="GGN48" s="406"/>
      <c r="GGO48" s="401"/>
      <c r="GGP48" s="402"/>
      <c r="GGQ48" s="403"/>
      <c r="GGR48" s="403"/>
      <c r="GGS48" s="404"/>
      <c r="GGT48" s="405"/>
      <c r="GGU48" s="405"/>
      <c r="GGV48" s="405"/>
      <c r="GGW48" s="405"/>
      <c r="GGX48" s="405"/>
      <c r="GGY48" s="406"/>
      <c r="GGZ48" s="401"/>
      <c r="GHA48" s="402"/>
      <c r="GHB48" s="403"/>
      <c r="GHC48" s="403"/>
      <c r="GHD48" s="404"/>
      <c r="GHE48" s="405"/>
      <c r="GHF48" s="405"/>
      <c r="GHG48" s="405"/>
      <c r="GHH48" s="405"/>
      <c r="GHI48" s="405"/>
      <c r="GHJ48" s="406"/>
      <c r="GHK48" s="401"/>
      <c r="GHL48" s="402"/>
      <c r="GHM48" s="403"/>
      <c r="GHN48" s="403"/>
      <c r="GHO48" s="404"/>
      <c r="GHP48" s="405"/>
      <c r="GHQ48" s="405"/>
      <c r="GHR48" s="405"/>
      <c r="GHS48" s="405"/>
      <c r="GHT48" s="405"/>
      <c r="GHU48" s="406"/>
      <c r="GHV48" s="401"/>
      <c r="GHW48" s="402"/>
      <c r="GHX48" s="403"/>
      <c r="GHY48" s="403"/>
      <c r="GHZ48" s="404"/>
      <c r="GIA48" s="405"/>
      <c r="GIB48" s="405"/>
      <c r="GIC48" s="405"/>
      <c r="GID48" s="405"/>
      <c r="GIE48" s="405"/>
      <c r="GIF48" s="406"/>
      <c r="GIG48" s="401"/>
      <c r="GIH48" s="402"/>
      <c r="GII48" s="403"/>
      <c r="GIJ48" s="403"/>
      <c r="GIK48" s="404"/>
      <c r="GIL48" s="405"/>
      <c r="GIM48" s="405"/>
      <c r="GIN48" s="405"/>
      <c r="GIO48" s="405"/>
      <c r="GIP48" s="405"/>
      <c r="GIQ48" s="406"/>
      <c r="GIR48" s="401"/>
      <c r="GIS48" s="402"/>
      <c r="GIT48" s="403"/>
      <c r="GIU48" s="403"/>
      <c r="GIV48" s="404"/>
      <c r="GIW48" s="405"/>
      <c r="GIX48" s="405"/>
      <c r="GIY48" s="405"/>
      <c r="GIZ48" s="405"/>
      <c r="GJA48" s="405"/>
      <c r="GJB48" s="406"/>
      <c r="GJC48" s="401"/>
      <c r="GJD48" s="402"/>
      <c r="GJE48" s="403"/>
      <c r="GJF48" s="403"/>
      <c r="GJG48" s="404"/>
      <c r="GJH48" s="405"/>
      <c r="GJI48" s="405"/>
      <c r="GJJ48" s="405"/>
      <c r="GJK48" s="405"/>
      <c r="GJL48" s="405"/>
      <c r="GJM48" s="406"/>
      <c r="GJN48" s="401"/>
      <c r="GJO48" s="402"/>
      <c r="GJP48" s="403"/>
      <c r="GJQ48" s="403"/>
      <c r="GJR48" s="404"/>
      <c r="GJS48" s="405"/>
      <c r="GJT48" s="405"/>
      <c r="GJU48" s="405"/>
      <c r="GJV48" s="405"/>
      <c r="GJW48" s="405"/>
      <c r="GJX48" s="406"/>
      <c r="GJY48" s="401"/>
      <c r="GJZ48" s="402"/>
      <c r="GKA48" s="403"/>
      <c r="GKB48" s="403"/>
      <c r="GKC48" s="404"/>
      <c r="GKD48" s="405"/>
      <c r="GKE48" s="405"/>
      <c r="GKF48" s="405"/>
      <c r="GKG48" s="405"/>
      <c r="GKH48" s="405"/>
      <c r="GKI48" s="406"/>
      <c r="GKJ48" s="401"/>
      <c r="GKK48" s="402"/>
      <c r="GKL48" s="403"/>
      <c r="GKM48" s="403"/>
      <c r="GKN48" s="404"/>
      <c r="GKO48" s="405"/>
      <c r="GKP48" s="405"/>
      <c r="GKQ48" s="405"/>
      <c r="GKR48" s="405"/>
      <c r="GKS48" s="405"/>
      <c r="GKT48" s="406"/>
      <c r="GKU48" s="401"/>
      <c r="GKV48" s="402"/>
      <c r="GKW48" s="403"/>
      <c r="GKX48" s="403"/>
      <c r="GKY48" s="404"/>
      <c r="GKZ48" s="405"/>
      <c r="GLA48" s="405"/>
      <c r="GLB48" s="405"/>
      <c r="GLC48" s="405"/>
      <c r="GLD48" s="405"/>
      <c r="GLE48" s="406"/>
      <c r="GLF48" s="401"/>
      <c r="GLG48" s="402"/>
      <c r="GLH48" s="403"/>
      <c r="GLI48" s="403"/>
      <c r="GLJ48" s="404"/>
      <c r="GLK48" s="405"/>
      <c r="GLL48" s="405"/>
      <c r="GLM48" s="405"/>
      <c r="GLN48" s="405"/>
      <c r="GLO48" s="405"/>
      <c r="GLP48" s="406"/>
      <c r="GLQ48" s="401"/>
      <c r="GLR48" s="402"/>
      <c r="GLS48" s="403"/>
      <c r="GLT48" s="403"/>
      <c r="GLU48" s="404"/>
      <c r="GLV48" s="405"/>
      <c r="GLW48" s="405"/>
      <c r="GLX48" s="405"/>
      <c r="GLY48" s="405"/>
      <c r="GLZ48" s="405"/>
      <c r="GMA48" s="406"/>
      <c r="GMB48" s="401"/>
      <c r="GMC48" s="402"/>
      <c r="GMD48" s="403"/>
      <c r="GME48" s="403"/>
      <c r="GMF48" s="404"/>
      <c r="GMG48" s="405"/>
      <c r="GMH48" s="405"/>
      <c r="GMI48" s="405"/>
      <c r="GMJ48" s="405"/>
      <c r="GMK48" s="405"/>
      <c r="GML48" s="406"/>
      <c r="GMM48" s="401"/>
      <c r="GMN48" s="402"/>
      <c r="GMO48" s="403"/>
      <c r="GMP48" s="403"/>
      <c r="GMQ48" s="404"/>
      <c r="GMR48" s="405"/>
      <c r="GMS48" s="405"/>
      <c r="GMT48" s="405"/>
      <c r="GMU48" s="405"/>
      <c r="GMV48" s="405"/>
      <c r="GMW48" s="406"/>
      <c r="GMX48" s="401"/>
      <c r="GMY48" s="402"/>
      <c r="GMZ48" s="403"/>
      <c r="GNA48" s="403"/>
      <c r="GNB48" s="404"/>
      <c r="GNC48" s="405"/>
      <c r="GND48" s="405"/>
      <c r="GNE48" s="405"/>
      <c r="GNF48" s="405"/>
      <c r="GNG48" s="405"/>
      <c r="GNH48" s="406"/>
      <c r="GNI48" s="401"/>
      <c r="GNJ48" s="402"/>
      <c r="GNK48" s="403"/>
      <c r="GNL48" s="403"/>
      <c r="GNM48" s="404"/>
      <c r="GNN48" s="405"/>
      <c r="GNO48" s="405"/>
      <c r="GNP48" s="405"/>
      <c r="GNQ48" s="405"/>
      <c r="GNR48" s="405"/>
      <c r="GNS48" s="406"/>
      <c r="GNT48" s="401"/>
      <c r="GNU48" s="402"/>
      <c r="GNV48" s="403"/>
      <c r="GNW48" s="403"/>
      <c r="GNX48" s="404"/>
      <c r="GNY48" s="405"/>
      <c r="GNZ48" s="405"/>
      <c r="GOA48" s="405"/>
      <c r="GOB48" s="405"/>
      <c r="GOC48" s="405"/>
      <c r="GOD48" s="406"/>
      <c r="GOE48" s="401"/>
      <c r="GOF48" s="402"/>
      <c r="GOG48" s="403"/>
      <c r="GOH48" s="403"/>
      <c r="GOI48" s="404"/>
      <c r="GOJ48" s="405"/>
      <c r="GOK48" s="405"/>
      <c r="GOL48" s="405"/>
      <c r="GOM48" s="405"/>
      <c r="GON48" s="405"/>
      <c r="GOO48" s="406"/>
      <c r="GOP48" s="401"/>
      <c r="GOQ48" s="402"/>
      <c r="GOR48" s="403"/>
      <c r="GOS48" s="403"/>
      <c r="GOT48" s="404"/>
      <c r="GOU48" s="405"/>
      <c r="GOV48" s="405"/>
      <c r="GOW48" s="405"/>
      <c r="GOX48" s="405"/>
      <c r="GOY48" s="405"/>
      <c r="GOZ48" s="406"/>
      <c r="GPA48" s="401"/>
      <c r="GPB48" s="402"/>
      <c r="GPC48" s="403"/>
      <c r="GPD48" s="403"/>
      <c r="GPE48" s="404"/>
      <c r="GPF48" s="405"/>
      <c r="GPG48" s="405"/>
      <c r="GPH48" s="405"/>
      <c r="GPI48" s="405"/>
      <c r="GPJ48" s="405"/>
      <c r="GPK48" s="406"/>
      <c r="GPL48" s="401"/>
      <c r="GPM48" s="402"/>
      <c r="GPN48" s="403"/>
      <c r="GPO48" s="403"/>
      <c r="GPP48" s="404"/>
      <c r="GPQ48" s="405"/>
      <c r="GPR48" s="405"/>
      <c r="GPS48" s="405"/>
      <c r="GPT48" s="405"/>
      <c r="GPU48" s="405"/>
      <c r="GPV48" s="406"/>
      <c r="GPW48" s="401"/>
      <c r="GPX48" s="402"/>
      <c r="GPY48" s="403"/>
      <c r="GPZ48" s="403"/>
      <c r="GQA48" s="404"/>
      <c r="GQB48" s="405"/>
      <c r="GQC48" s="405"/>
      <c r="GQD48" s="405"/>
      <c r="GQE48" s="405"/>
      <c r="GQF48" s="405"/>
      <c r="GQG48" s="406"/>
      <c r="GQH48" s="401"/>
      <c r="GQI48" s="402"/>
      <c r="GQJ48" s="403"/>
      <c r="GQK48" s="403"/>
      <c r="GQL48" s="404"/>
      <c r="GQM48" s="405"/>
      <c r="GQN48" s="405"/>
      <c r="GQO48" s="405"/>
      <c r="GQP48" s="405"/>
      <c r="GQQ48" s="405"/>
      <c r="GQR48" s="406"/>
      <c r="GQS48" s="401"/>
      <c r="GQT48" s="402"/>
      <c r="GQU48" s="403"/>
      <c r="GQV48" s="403"/>
      <c r="GQW48" s="404"/>
      <c r="GQX48" s="405"/>
      <c r="GQY48" s="405"/>
      <c r="GQZ48" s="405"/>
      <c r="GRA48" s="405"/>
      <c r="GRB48" s="405"/>
      <c r="GRC48" s="406"/>
      <c r="GRD48" s="401"/>
      <c r="GRE48" s="402"/>
      <c r="GRF48" s="403"/>
      <c r="GRG48" s="403"/>
      <c r="GRH48" s="404"/>
      <c r="GRI48" s="405"/>
      <c r="GRJ48" s="405"/>
      <c r="GRK48" s="405"/>
      <c r="GRL48" s="405"/>
      <c r="GRM48" s="405"/>
      <c r="GRN48" s="406"/>
      <c r="GRO48" s="401"/>
      <c r="GRP48" s="402"/>
      <c r="GRQ48" s="403"/>
      <c r="GRR48" s="403"/>
      <c r="GRS48" s="404"/>
      <c r="GRT48" s="405"/>
      <c r="GRU48" s="405"/>
      <c r="GRV48" s="405"/>
      <c r="GRW48" s="405"/>
      <c r="GRX48" s="405"/>
      <c r="GRY48" s="406"/>
      <c r="GRZ48" s="401"/>
      <c r="GSA48" s="402"/>
      <c r="GSB48" s="403"/>
      <c r="GSC48" s="403"/>
      <c r="GSD48" s="404"/>
      <c r="GSE48" s="405"/>
      <c r="GSF48" s="405"/>
      <c r="GSG48" s="405"/>
      <c r="GSH48" s="405"/>
      <c r="GSI48" s="405"/>
      <c r="GSJ48" s="406"/>
      <c r="GSK48" s="401"/>
      <c r="GSL48" s="402"/>
      <c r="GSM48" s="403"/>
      <c r="GSN48" s="403"/>
      <c r="GSO48" s="404"/>
      <c r="GSP48" s="405"/>
      <c r="GSQ48" s="405"/>
      <c r="GSR48" s="405"/>
      <c r="GSS48" s="405"/>
      <c r="GST48" s="405"/>
      <c r="GSU48" s="406"/>
      <c r="GSV48" s="401"/>
      <c r="GSW48" s="402"/>
      <c r="GSX48" s="403"/>
      <c r="GSY48" s="403"/>
      <c r="GSZ48" s="404"/>
      <c r="GTA48" s="405"/>
      <c r="GTB48" s="405"/>
      <c r="GTC48" s="405"/>
      <c r="GTD48" s="405"/>
      <c r="GTE48" s="405"/>
      <c r="GTF48" s="406"/>
      <c r="GTG48" s="401"/>
      <c r="GTH48" s="402"/>
      <c r="GTI48" s="403"/>
      <c r="GTJ48" s="403"/>
      <c r="GTK48" s="404"/>
      <c r="GTL48" s="405"/>
      <c r="GTM48" s="405"/>
      <c r="GTN48" s="405"/>
      <c r="GTO48" s="405"/>
      <c r="GTP48" s="405"/>
      <c r="GTQ48" s="406"/>
      <c r="GTR48" s="401"/>
      <c r="GTS48" s="402"/>
      <c r="GTT48" s="403"/>
      <c r="GTU48" s="403"/>
      <c r="GTV48" s="404"/>
      <c r="GTW48" s="405"/>
      <c r="GTX48" s="405"/>
      <c r="GTY48" s="405"/>
      <c r="GTZ48" s="405"/>
      <c r="GUA48" s="405"/>
      <c r="GUB48" s="406"/>
      <c r="GUC48" s="401"/>
      <c r="GUD48" s="402"/>
      <c r="GUE48" s="403"/>
      <c r="GUF48" s="403"/>
      <c r="GUG48" s="404"/>
      <c r="GUH48" s="405"/>
      <c r="GUI48" s="405"/>
      <c r="GUJ48" s="405"/>
      <c r="GUK48" s="405"/>
      <c r="GUL48" s="405"/>
      <c r="GUM48" s="406"/>
      <c r="GUN48" s="401"/>
      <c r="GUO48" s="402"/>
      <c r="GUP48" s="403"/>
      <c r="GUQ48" s="403"/>
      <c r="GUR48" s="404"/>
      <c r="GUS48" s="405"/>
      <c r="GUT48" s="405"/>
      <c r="GUU48" s="405"/>
      <c r="GUV48" s="405"/>
      <c r="GUW48" s="405"/>
      <c r="GUX48" s="406"/>
      <c r="GUY48" s="401"/>
      <c r="GUZ48" s="402"/>
      <c r="GVA48" s="403"/>
      <c r="GVB48" s="403"/>
      <c r="GVC48" s="404"/>
      <c r="GVD48" s="405"/>
      <c r="GVE48" s="405"/>
      <c r="GVF48" s="405"/>
      <c r="GVG48" s="405"/>
      <c r="GVH48" s="405"/>
      <c r="GVI48" s="406"/>
      <c r="GVJ48" s="401"/>
      <c r="GVK48" s="402"/>
      <c r="GVL48" s="403"/>
      <c r="GVM48" s="403"/>
      <c r="GVN48" s="404"/>
      <c r="GVO48" s="405"/>
      <c r="GVP48" s="405"/>
      <c r="GVQ48" s="405"/>
      <c r="GVR48" s="405"/>
      <c r="GVS48" s="405"/>
      <c r="GVT48" s="406"/>
      <c r="GVU48" s="401"/>
      <c r="GVV48" s="402"/>
      <c r="GVW48" s="403"/>
      <c r="GVX48" s="403"/>
      <c r="GVY48" s="404"/>
      <c r="GVZ48" s="405"/>
      <c r="GWA48" s="405"/>
      <c r="GWB48" s="405"/>
      <c r="GWC48" s="405"/>
      <c r="GWD48" s="405"/>
      <c r="GWE48" s="406"/>
      <c r="GWF48" s="401"/>
      <c r="GWG48" s="402"/>
      <c r="GWH48" s="403"/>
      <c r="GWI48" s="403"/>
      <c r="GWJ48" s="404"/>
      <c r="GWK48" s="405"/>
      <c r="GWL48" s="405"/>
      <c r="GWM48" s="405"/>
      <c r="GWN48" s="405"/>
      <c r="GWO48" s="405"/>
      <c r="GWP48" s="406"/>
      <c r="GWQ48" s="401"/>
      <c r="GWR48" s="402"/>
      <c r="GWS48" s="403"/>
      <c r="GWT48" s="403"/>
      <c r="GWU48" s="404"/>
      <c r="GWV48" s="405"/>
      <c r="GWW48" s="405"/>
      <c r="GWX48" s="405"/>
      <c r="GWY48" s="405"/>
      <c r="GWZ48" s="405"/>
      <c r="GXA48" s="406"/>
      <c r="GXB48" s="401"/>
      <c r="GXC48" s="402"/>
      <c r="GXD48" s="403"/>
      <c r="GXE48" s="403"/>
      <c r="GXF48" s="404"/>
      <c r="GXG48" s="405"/>
      <c r="GXH48" s="405"/>
      <c r="GXI48" s="405"/>
      <c r="GXJ48" s="405"/>
      <c r="GXK48" s="405"/>
      <c r="GXL48" s="406"/>
      <c r="GXM48" s="401"/>
      <c r="GXN48" s="402"/>
      <c r="GXO48" s="403"/>
      <c r="GXP48" s="403"/>
      <c r="GXQ48" s="404"/>
      <c r="GXR48" s="405"/>
      <c r="GXS48" s="405"/>
      <c r="GXT48" s="405"/>
      <c r="GXU48" s="405"/>
      <c r="GXV48" s="405"/>
      <c r="GXW48" s="406"/>
      <c r="GXX48" s="401"/>
      <c r="GXY48" s="402"/>
      <c r="GXZ48" s="403"/>
      <c r="GYA48" s="403"/>
      <c r="GYB48" s="404"/>
      <c r="GYC48" s="405"/>
      <c r="GYD48" s="405"/>
      <c r="GYE48" s="405"/>
      <c r="GYF48" s="405"/>
      <c r="GYG48" s="405"/>
      <c r="GYH48" s="406"/>
      <c r="GYI48" s="401"/>
      <c r="GYJ48" s="402"/>
      <c r="GYK48" s="403"/>
      <c r="GYL48" s="403"/>
      <c r="GYM48" s="404"/>
      <c r="GYN48" s="405"/>
      <c r="GYO48" s="405"/>
      <c r="GYP48" s="405"/>
      <c r="GYQ48" s="405"/>
      <c r="GYR48" s="405"/>
      <c r="GYS48" s="406"/>
      <c r="GYT48" s="401"/>
      <c r="GYU48" s="402"/>
      <c r="GYV48" s="403"/>
      <c r="GYW48" s="403"/>
      <c r="GYX48" s="404"/>
      <c r="GYY48" s="405"/>
      <c r="GYZ48" s="405"/>
      <c r="GZA48" s="405"/>
      <c r="GZB48" s="405"/>
      <c r="GZC48" s="405"/>
      <c r="GZD48" s="406"/>
      <c r="GZE48" s="401"/>
      <c r="GZF48" s="402"/>
      <c r="GZG48" s="403"/>
      <c r="GZH48" s="403"/>
      <c r="GZI48" s="404"/>
      <c r="GZJ48" s="405"/>
      <c r="GZK48" s="405"/>
      <c r="GZL48" s="405"/>
      <c r="GZM48" s="405"/>
      <c r="GZN48" s="405"/>
      <c r="GZO48" s="406"/>
      <c r="GZP48" s="401"/>
      <c r="GZQ48" s="402"/>
      <c r="GZR48" s="403"/>
      <c r="GZS48" s="403"/>
      <c r="GZT48" s="404"/>
      <c r="GZU48" s="405"/>
      <c r="GZV48" s="405"/>
      <c r="GZW48" s="405"/>
      <c r="GZX48" s="405"/>
      <c r="GZY48" s="405"/>
      <c r="GZZ48" s="406"/>
      <c r="HAA48" s="401"/>
      <c r="HAB48" s="402"/>
      <c r="HAC48" s="403"/>
      <c r="HAD48" s="403"/>
      <c r="HAE48" s="404"/>
      <c r="HAF48" s="405"/>
      <c r="HAG48" s="405"/>
      <c r="HAH48" s="405"/>
      <c r="HAI48" s="405"/>
      <c r="HAJ48" s="405"/>
      <c r="HAK48" s="406"/>
      <c r="HAL48" s="401"/>
      <c r="HAM48" s="402"/>
      <c r="HAN48" s="403"/>
      <c r="HAO48" s="403"/>
      <c r="HAP48" s="404"/>
      <c r="HAQ48" s="405"/>
      <c r="HAR48" s="405"/>
      <c r="HAS48" s="405"/>
      <c r="HAT48" s="405"/>
      <c r="HAU48" s="405"/>
      <c r="HAV48" s="406"/>
      <c r="HAW48" s="401"/>
      <c r="HAX48" s="402"/>
      <c r="HAY48" s="403"/>
      <c r="HAZ48" s="403"/>
      <c r="HBA48" s="404"/>
      <c r="HBB48" s="405"/>
      <c r="HBC48" s="405"/>
      <c r="HBD48" s="405"/>
      <c r="HBE48" s="405"/>
      <c r="HBF48" s="405"/>
      <c r="HBG48" s="406"/>
      <c r="HBH48" s="401"/>
      <c r="HBI48" s="402"/>
      <c r="HBJ48" s="403"/>
      <c r="HBK48" s="403"/>
      <c r="HBL48" s="404"/>
      <c r="HBM48" s="405"/>
      <c r="HBN48" s="405"/>
      <c r="HBO48" s="405"/>
      <c r="HBP48" s="405"/>
      <c r="HBQ48" s="405"/>
      <c r="HBR48" s="406"/>
      <c r="HBS48" s="401"/>
      <c r="HBT48" s="402"/>
      <c r="HBU48" s="403"/>
      <c r="HBV48" s="403"/>
      <c r="HBW48" s="404"/>
      <c r="HBX48" s="405"/>
      <c r="HBY48" s="405"/>
      <c r="HBZ48" s="405"/>
      <c r="HCA48" s="405"/>
      <c r="HCB48" s="405"/>
      <c r="HCC48" s="406"/>
      <c r="HCD48" s="401"/>
      <c r="HCE48" s="402"/>
      <c r="HCF48" s="403"/>
      <c r="HCG48" s="403"/>
      <c r="HCH48" s="404"/>
      <c r="HCI48" s="405"/>
      <c r="HCJ48" s="405"/>
      <c r="HCK48" s="405"/>
      <c r="HCL48" s="405"/>
      <c r="HCM48" s="405"/>
      <c r="HCN48" s="406"/>
      <c r="HCO48" s="401"/>
      <c r="HCP48" s="402"/>
      <c r="HCQ48" s="403"/>
      <c r="HCR48" s="403"/>
      <c r="HCS48" s="404"/>
      <c r="HCT48" s="405"/>
      <c r="HCU48" s="405"/>
      <c r="HCV48" s="405"/>
      <c r="HCW48" s="405"/>
      <c r="HCX48" s="405"/>
      <c r="HCY48" s="406"/>
      <c r="HCZ48" s="401"/>
      <c r="HDA48" s="402"/>
      <c r="HDB48" s="403"/>
      <c r="HDC48" s="403"/>
      <c r="HDD48" s="404"/>
      <c r="HDE48" s="405"/>
      <c r="HDF48" s="405"/>
      <c r="HDG48" s="405"/>
      <c r="HDH48" s="405"/>
      <c r="HDI48" s="405"/>
      <c r="HDJ48" s="406"/>
      <c r="HDK48" s="401"/>
      <c r="HDL48" s="402"/>
      <c r="HDM48" s="403"/>
      <c r="HDN48" s="403"/>
      <c r="HDO48" s="404"/>
      <c r="HDP48" s="405"/>
      <c r="HDQ48" s="405"/>
      <c r="HDR48" s="405"/>
      <c r="HDS48" s="405"/>
      <c r="HDT48" s="405"/>
      <c r="HDU48" s="406"/>
      <c r="HDV48" s="401"/>
      <c r="HDW48" s="402"/>
      <c r="HDX48" s="403"/>
      <c r="HDY48" s="403"/>
      <c r="HDZ48" s="404"/>
      <c r="HEA48" s="405"/>
      <c r="HEB48" s="405"/>
      <c r="HEC48" s="405"/>
      <c r="HED48" s="405"/>
      <c r="HEE48" s="405"/>
      <c r="HEF48" s="406"/>
      <c r="HEG48" s="401"/>
      <c r="HEH48" s="402"/>
      <c r="HEI48" s="403"/>
      <c r="HEJ48" s="403"/>
      <c r="HEK48" s="404"/>
      <c r="HEL48" s="405"/>
      <c r="HEM48" s="405"/>
      <c r="HEN48" s="405"/>
      <c r="HEO48" s="405"/>
      <c r="HEP48" s="405"/>
      <c r="HEQ48" s="406"/>
      <c r="HER48" s="401"/>
      <c r="HES48" s="402"/>
      <c r="HET48" s="403"/>
      <c r="HEU48" s="403"/>
      <c r="HEV48" s="404"/>
      <c r="HEW48" s="405"/>
      <c r="HEX48" s="405"/>
      <c r="HEY48" s="405"/>
      <c r="HEZ48" s="405"/>
      <c r="HFA48" s="405"/>
      <c r="HFB48" s="406"/>
      <c r="HFC48" s="401"/>
      <c r="HFD48" s="402"/>
      <c r="HFE48" s="403"/>
      <c r="HFF48" s="403"/>
      <c r="HFG48" s="404"/>
      <c r="HFH48" s="405"/>
      <c r="HFI48" s="405"/>
      <c r="HFJ48" s="405"/>
      <c r="HFK48" s="405"/>
      <c r="HFL48" s="405"/>
      <c r="HFM48" s="406"/>
      <c r="HFN48" s="401"/>
      <c r="HFO48" s="402"/>
      <c r="HFP48" s="403"/>
      <c r="HFQ48" s="403"/>
      <c r="HFR48" s="404"/>
      <c r="HFS48" s="405"/>
      <c r="HFT48" s="405"/>
      <c r="HFU48" s="405"/>
      <c r="HFV48" s="405"/>
      <c r="HFW48" s="405"/>
      <c r="HFX48" s="406"/>
      <c r="HFY48" s="401"/>
      <c r="HFZ48" s="402"/>
      <c r="HGA48" s="403"/>
      <c r="HGB48" s="403"/>
      <c r="HGC48" s="404"/>
      <c r="HGD48" s="405"/>
      <c r="HGE48" s="405"/>
      <c r="HGF48" s="405"/>
      <c r="HGG48" s="405"/>
      <c r="HGH48" s="405"/>
      <c r="HGI48" s="406"/>
      <c r="HGJ48" s="401"/>
      <c r="HGK48" s="402"/>
      <c r="HGL48" s="403"/>
      <c r="HGM48" s="403"/>
      <c r="HGN48" s="404"/>
      <c r="HGO48" s="405"/>
      <c r="HGP48" s="405"/>
      <c r="HGQ48" s="405"/>
      <c r="HGR48" s="405"/>
      <c r="HGS48" s="405"/>
      <c r="HGT48" s="406"/>
      <c r="HGU48" s="401"/>
      <c r="HGV48" s="402"/>
      <c r="HGW48" s="403"/>
      <c r="HGX48" s="403"/>
      <c r="HGY48" s="404"/>
      <c r="HGZ48" s="405"/>
      <c r="HHA48" s="405"/>
      <c r="HHB48" s="405"/>
      <c r="HHC48" s="405"/>
      <c r="HHD48" s="405"/>
      <c r="HHE48" s="406"/>
      <c r="HHF48" s="401"/>
      <c r="HHG48" s="402"/>
      <c r="HHH48" s="403"/>
      <c r="HHI48" s="403"/>
      <c r="HHJ48" s="404"/>
      <c r="HHK48" s="405"/>
      <c r="HHL48" s="405"/>
      <c r="HHM48" s="405"/>
      <c r="HHN48" s="405"/>
      <c r="HHO48" s="405"/>
      <c r="HHP48" s="406"/>
      <c r="HHQ48" s="401"/>
      <c r="HHR48" s="402"/>
      <c r="HHS48" s="403"/>
      <c r="HHT48" s="403"/>
      <c r="HHU48" s="404"/>
      <c r="HHV48" s="405"/>
      <c r="HHW48" s="405"/>
      <c r="HHX48" s="405"/>
      <c r="HHY48" s="405"/>
      <c r="HHZ48" s="405"/>
      <c r="HIA48" s="406"/>
      <c r="HIB48" s="401"/>
      <c r="HIC48" s="402"/>
      <c r="HID48" s="403"/>
      <c r="HIE48" s="403"/>
      <c r="HIF48" s="404"/>
      <c r="HIG48" s="405"/>
      <c r="HIH48" s="405"/>
      <c r="HII48" s="405"/>
      <c r="HIJ48" s="405"/>
      <c r="HIK48" s="405"/>
      <c r="HIL48" s="406"/>
      <c r="HIM48" s="401"/>
      <c r="HIN48" s="402"/>
      <c r="HIO48" s="403"/>
      <c r="HIP48" s="403"/>
      <c r="HIQ48" s="404"/>
      <c r="HIR48" s="405"/>
      <c r="HIS48" s="405"/>
      <c r="HIT48" s="405"/>
      <c r="HIU48" s="405"/>
      <c r="HIV48" s="405"/>
      <c r="HIW48" s="406"/>
      <c r="HIX48" s="401"/>
      <c r="HIY48" s="402"/>
      <c r="HIZ48" s="403"/>
      <c r="HJA48" s="403"/>
      <c r="HJB48" s="404"/>
      <c r="HJC48" s="405"/>
      <c r="HJD48" s="405"/>
      <c r="HJE48" s="405"/>
      <c r="HJF48" s="405"/>
      <c r="HJG48" s="405"/>
      <c r="HJH48" s="406"/>
      <c r="HJI48" s="401"/>
      <c r="HJJ48" s="402"/>
      <c r="HJK48" s="403"/>
      <c r="HJL48" s="403"/>
      <c r="HJM48" s="404"/>
      <c r="HJN48" s="405"/>
      <c r="HJO48" s="405"/>
      <c r="HJP48" s="405"/>
      <c r="HJQ48" s="405"/>
      <c r="HJR48" s="405"/>
      <c r="HJS48" s="406"/>
      <c r="HJT48" s="401"/>
      <c r="HJU48" s="402"/>
      <c r="HJV48" s="403"/>
      <c r="HJW48" s="403"/>
      <c r="HJX48" s="404"/>
      <c r="HJY48" s="405"/>
      <c r="HJZ48" s="405"/>
      <c r="HKA48" s="405"/>
      <c r="HKB48" s="405"/>
      <c r="HKC48" s="405"/>
      <c r="HKD48" s="406"/>
      <c r="HKE48" s="401"/>
      <c r="HKF48" s="402"/>
      <c r="HKG48" s="403"/>
      <c r="HKH48" s="403"/>
      <c r="HKI48" s="404"/>
      <c r="HKJ48" s="405"/>
      <c r="HKK48" s="405"/>
      <c r="HKL48" s="405"/>
      <c r="HKM48" s="405"/>
      <c r="HKN48" s="405"/>
      <c r="HKO48" s="406"/>
      <c r="HKP48" s="401"/>
      <c r="HKQ48" s="402"/>
      <c r="HKR48" s="403"/>
      <c r="HKS48" s="403"/>
      <c r="HKT48" s="404"/>
      <c r="HKU48" s="405"/>
      <c r="HKV48" s="405"/>
      <c r="HKW48" s="405"/>
      <c r="HKX48" s="405"/>
      <c r="HKY48" s="405"/>
      <c r="HKZ48" s="406"/>
      <c r="HLA48" s="401"/>
      <c r="HLB48" s="402"/>
      <c r="HLC48" s="403"/>
      <c r="HLD48" s="403"/>
      <c r="HLE48" s="404"/>
      <c r="HLF48" s="405"/>
      <c r="HLG48" s="405"/>
      <c r="HLH48" s="405"/>
      <c r="HLI48" s="405"/>
      <c r="HLJ48" s="405"/>
      <c r="HLK48" s="406"/>
      <c r="HLL48" s="401"/>
      <c r="HLM48" s="402"/>
      <c r="HLN48" s="403"/>
      <c r="HLO48" s="403"/>
      <c r="HLP48" s="404"/>
      <c r="HLQ48" s="405"/>
      <c r="HLR48" s="405"/>
      <c r="HLS48" s="405"/>
      <c r="HLT48" s="405"/>
      <c r="HLU48" s="405"/>
      <c r="HLV48" s="406"/>
      <c r="HLW48" s="401"/>
      <c r="HLX48" s="402"/>
      <c r="HLY48" s="403"/>
      <c r="HLZ48" s="403"/>
      <c r="HMA48" s="404"/>
      <c r="HMB48" s="405"/>
      <c r="HMC48" s="405"/>
      <c r="HMD48" s="405"/>
      <c r="HME48" s="405"/>
      <c r="HMF48" s="405"/>
      <c r="HMG48" s="406"/>
      <c r="HMH48" s="401"/>
      <c r="HMI48" s="402"/>
      <c r="HMJ48" s="403"/>
      <c r="HMK48" s="403"/>
      <c r="HML48" s="404"/>
      <c r="HMM48" s="405"/>
      <c r="HMN48" s="405"/>
      <c r="HMO48" s="405"/>
      <c r="HMP48" s="405"/>
      <c r="HMQ48" s="405"/>
      <c r="HMR48" s="406"/>
      <c r="HMS48" s="401"/>
      <c r="HMT48" s="402"/>
      <c r="HMU48" s="403"/>
      <c r="HMV48" s="403"/>
      <c r="HMW48" s="404"/>
      <c r="HMX48" s="405"/>
      <c r="HMY48" s="405"/>
      <c r="HMZ48" s="405"/>
      <c r="HNA48" s="405"/>
      <c r="HNB48" s="405"/>
      <c r="HNC48" s="406"/>
      <c r="HND48" s="401"/>
      <c r="HNE48" s="402"/>
      <c r="HNF48" s="403"/>
      <c r="HNG48" s="403"/>
      <c r="HNH48" s="404"/>
      <c r="HNI48" s="405"/>
      <c r="HNJ48" s="405"/>
      <c r="HNK48" s="405"/>
      <c r="HNL48" s="405"/>
      <c r="HNM48" s="405"/>
      <c r="HNN48" s="406"/>
      <c r="HNO48" s="401"/>
      <c r="HNP48" s="402"/>
      <c r="HNQ48" s="403"/>
      <c r="HNR48" s="403"/>
      <c r="HNS48" s="404"/>
      <c r="HNT48" s="405"/>
      <c r="HNU48" s="405"/>
      <c r="HNV48" s="405"/>
      <c r="HNW48" s="405"/>
      <c r="HNX48" s="405"/>
      <c r="HNY48" s="406"/>
      <c r="HNZ48" s="401"/>
      <c r="HOA48" s="402"/>
      <c r="HOB48" s="403"/>
      <c r="HOC48" s="403"/>
      <c r="HOD48" s="404"/>
      <c r="HOE48" s="405"/>
      <c r="HOF48" s="405"/>
      <c r="HOG48" s="405"/>
      <c r="HOH48" s="405"/>
      <c r="HOI48" s="405"/>
      <c r="HOJ48" s="406"/>
      <c r="HOK48" s="401"/>
      <c r="HOL48" s="402"/>
      <c r="HOM48" s="403"/>
      <c r="HON48" s="403"/>
      <c r="HOO48" s="404"/>
      <c r="HOP48" s="405"/>
      <c r="HOQ48" s="405"/>
      <c r="HOR48" s="405"/>
      <c r="HOS48" s="405"/>
      <c r="HOT48" s="405"/>
      <c r="HOU48" s="406"/>
      <c r="HOV48" s="401"/>
      <c r="HOW48" s="402"/>
      <c r="HOX48" s="403"/>
      <c r="HOY48" s="403"/>
      <c r="HOZ48" s="404"/>
      <c r="HPA48" s="405"/>
      <c r="HPB48" s="405"/>
      <c r="HPC48" s="405"/>
      <c r="HPD48" s="405"/>
      <c r="HPE48" s="405"/>
      <c r="HPF48" s="406"/>
      <c r="HPG48" s="401"/>
      <c r="HPH48" s="402"/>
      <c r="HPI48" s="403"/>
      <c r="HPJ48" s="403"/>
      <c r="HPK48" s="404"/>
      <c r="HPL48" s="405"/>
      <c r="HPM48" s="405"/>
      <c r="HPN48" s="405"/>
      <c r="HPO48" s="405"/>
      <c r="HPP48" s="405"/>
      <c r="HPQ48" s="406"/>
      <c r="HPR48" s="401"/>
      <c r="HPS48" s="402"/>
      <c r="HPT48" s="403"/>
      <c r="HPU48" s="403"/>
      <c r="HPV48" s="404"/>
      <c r="HPW48" s="405"/>
      <c r="HPX48" s="405"/>
      <c r="HPY48" s="405"/>
      <c r="HPZ48" s="405"/>
      <c r="HQA48" s="405"/>
      <c r="HQB48" s="406"/>
      <c r="HQC48" s="401"/>
      <c r="HQD48" s="402"/>
      <c r="HQE48" s="403"/>
      <c r="HQF48" s="403"/>
      <c r="HQG48" s="404"/>
      <c r="HQH48" s="405"/>
      <c r="HQI48" s="405"/>
      <c r="HQJ48" s="405"/>
      <c r="HQK48" s="405"/>
      <c r="HQL48" s="405"/>
      <c r="HQM48" s="406"/>
      <c r="HQN48" s="401"/>
      <c r="HQO48" s="402"/>
      <c r="HQP48" s="403"/>
      <c r="HQQ48" s="403"/>
      <c r="HQR48" s="404"/>
      <c r="HQS48" s="405"/>
      <c r="HQT48" s="405"/>
      <c r="HQU48" s="405"/>
      <c r="HQV48" s="405"/>
      <c r="HQW48" s="405"/>
      <c r="HQX48" s="406"/>
      <c r="HQY48" s="401"/>
      <c r="HQZ48" s="402"/>
      <c r="HRA48" s="403"/>
      <c r="HRB48" s="403"/>
      <c r="HRC48" s="404"/>
      <c r="HRD48" s="405"/>
      <c r="HRE48" s="405"/>
      <c r="HRF48" s="405"/>
      <c r="HRG48" s="405"/>
      <c r="HRH48" s="405"/>
      <c r="HRI48" s="406"/>
      <c r="HRJ48" s="401"/>
      <c r="HRK48" s="402"/>
      <c r="HRL48" s="403"/>
      <c r="HRM48" s="403"/>
      <c r="HRN48" s="404"/>
      <c r="HRO48" s="405"/>
      <c r="HRP48" s="405"/>
      <c r="HRQ48" s="405"/>
      <c r="HRR48" s="405"/>
      <c r="HRS48" s="405"/>
      <c r="HRT48" s="406"/>
      <c r="HRU48" s="401"/>
      <c r="HRV48" s="402"/>
      <c r="HRW48" s="403"/>
      <c r="HRX48" s="403"/>
      <c r="HRY48" s="404"/>
      <c r="HRZ48" s="405"/>
      <c r="HSA48" s="405"/>
      <c r="HSB48" s="405"/>
      <c r="HSC48" s="405"/>
      <c r="HSD48" s="405"/>
      <c r="HSE48" s="406"/>
      <c r="HSF48" s="401"/>
      <c r="HSG48" s="402"/>
      <c r="HSH48" s="403"/>
      <c r="HSI48" s="403"/>
      <c r="HSJ48" s="404"/>
      <c r="HSK48" s="405"/>
      <c r="HSL48" s="405"/>
      <c r="HSM48" s="405"/>
      <c r="HSN48" s="405"/>
      <c r="HSO48" s="405"/>
      <c r="HSP48" s="406"/>
      <c r="HSQ48" s="401"/>
      <c r="HSR48" s="402"/>
      <c r="HSS48" s="403"/>
      <c r="HST48" s="403"/>
      <c r="HSU48" s="404"/>
      <c r="HSV48" s="405"/>
      <c r="HSW48" s="405"/>
      <c r="HSX48" s="405"/>
      <c r="HSY48" s="405"/>
      <c r="HSZ48" s="405"/>
      <c r="HTA48" s="406"/>
      <c r="HTB48" s="401"/>
      <c r="HTC48" s="402"/>
      <c r="HTD48" s="403"/>
      <c r="HTE48" s="403"/>
      <c r="HTF48" s="404"/>
      <c r="HTG48" s="405"/>
      <c r="HTH48" s="405"/>
      <c r="HTI48" s="405"/>
      <c r="HTJ48" s="405"/>
      <c r="HTK48" s="405"/>
      <c r="HTL48" s="406"/>
      <c r="HTM48" s="401"/>
      <c r="HTN48" s="402"/>
      <c r="HTO48" s="403"/>
      <c r="HTP48" s="403"/>
      <c r="HTQ48" s="404"/>
      <c r="HTR48" s="405"/>
      <c r="HTS48" s="405"/>
      <c r="HTT48" s="405"/>
      <c r="HTU48" s="405"/>
      <c r="HTV48" s="405"/>
      <c r="HTW48" s="406"/>
      <c r="HTX48" s="401"/>
      <c r="HTY48" s="402"/>
      <c r="HTZ48" s="403"/>
      <c r="HUA48" s="403"/>
      <c r="HUB48" s="404"/>
      <c r="HUC48" s="405"/>
      <c r="HUD48" s="405"/>
      <c r="HUE48" s="405"/>
      <c r="HUF48" s="405"/>
      <c r="HUG48" s="405"/>
      <c r="HUH48" s="406"/>
      <c r="HUI48" s="401"/>
      <c r="HUJ48" s="402"/>
      <c r="HUK48" s="403"/>
      <c r="HUL48" s="403"/>
      <c r="HUM48" s="404"/>
      <c r="HUN48" s="405"/>
      <c r="HUO48" s="405"/>
      <c r="HUP48" s="405"/>
      <c r="HUQ48" s="405"/>
      <c r="HUR48" s="405"/>
      <c r="HUS48" s="406"/>
      <c r="HUT48" s="401"/>
      <c r="HUU48" s="402"/>
      <c r="HUV48" s="403"/>
      <c r="HUW48" s="403"/>
      <c r="HUX48" s="404"/>
      <c r="HUY48" s="405"/>
      <c r="HUZ48" s="405"/>
      <c r="HVA48" s="405"/>
      <c r="HVB48" s="405"/>
      <c r="HVC48" s="405"/>
      <c r="HVD48" s="406"/>
      <c r="HVE48" s="401"/>
      <c r="HVF48" s="402"/>
      <c r="HVG48" s="403"/>
      <c r="HVH48" s="403"/>
      <c r="HVI48" s="404"/>
      <c r="HVJ48" s="405"/>
      <c r="HVK48" s="405"/>
      <c r="HVL48" s="405"/>
      <c r="HVM48" s="405"/>
      <c r="HVN48" s="405"/>
      <c r="HVO48" s="406"/>
      <c r="HVP48" s="401"/>
      <c r="HVQ48" s="402"/>
      <c r="HVR48" s="403"/>
      <c r="HVS48" s="403"/>
      <c r="HVT48" s="404"/>
      <c r="HVU48" s="405"/>
      <c r="HVV48" s="405"/>
      <c r="HVW48" s="405"/>
      <c r="HVX48" s="405"/>
      <c r="HVY48" s="405"/>
      <c r="HVZ48" s="406"/>
      <c r="HWA48" s="401"/>
      <c r="HWB48" s="402"/>
      <c r="HWC48" s="403"/>
      <c r="HWD48" s="403"/>
      <c r="HWE48" s="404"/>
      <c r="HWF48" s="405"/>
      <c r="HWG48" s="405"/>
      <c r="HWH48" s="405"/>
      <c r="HWI48" s="405"/>
      <c r="HWJ48" s="405"/>
      <c r="HWK48" s="406"/>
      <c r="HWL48" s="401"/>
      <c r="HWM48" s="402"/>
      <c r="HWN48" s="403"/>
      <c r="HWO48" s="403"/>
      <c r="HWP48" s="404"/>
      <c r="HWQ48" s="405"/>
      <c r="HWR48" s="405"/>
      <c r="HWS48" s="405"/>
      <c r="HWT48" s="405"/>
      <c r="HWU48" s="405"/>
      <c r="HWV48" s="406"/>
      <c r="HWW48" s="401"/>
      <c r="HWX48" s="402"/>
      <c r="HWY48" s="403"/>
      <c r="HWZ48" s="403"/>
      <c r="HXA48" s="404"/>
      <c r="HXB48" s="405"/>
      <c r="HXC48" s="405"/>
      <c r="HXD48" s="405"/>
      <c r="HXE48" s="405"/>
      <c r="HXF48" s="405"/>
      <c r="HXG48" s="406"/>
      <c r="HXH48" s="401"/>
      <c r="HXI48" s="402"/>
      <c r="HXJ48" s="403"/>
      <c r="HXK48" s="403"/>
      <c r="HXL48" s="404"/>
      <c r="HXM48" s="405"/>
      <c r="HXN48" s="405"/>
      <c r="HXO48" s="405"/>
      <c r="HXP48" s="405"/>
      <c r="HXQ48" s="405"/>
      <c r="HXR48" s="406"/>
      <c r="HXS48" s="401"/>
      <c r="HXT48" s="402"/>
      <c r="HXU48" s="403"/>
      <c r="HXV48" s="403"/>
      <c r="HXW48" s="404"/>
      <c r="HXX48" s="405"/>
      <c r="HXY48" s="405"/>
      <c r="HXZ48" s="405"/>
      <c r="HYA48" s="405"/>
      <c r="HYB48" s="405"/>
      <c r="HYC48" s="406"/>
      <c r="HYD48" s="401"/>
      <c r="HYE48" s="402"/>
      <c r="HYF48" s="403"/>
      <c r="HYG48" s="403"/>
      <c r="HYH48" s="404"/>
      <c r="HYI48" s="405"/>
      <c r="HYJ48" s="405"/>
      <c r="HYK48" s="405"/>
      <c r="HYL48" s="405"/>
      <c r="HYM48" s="405"/>
      <c r="HYN48" s="406"/>
      <c r="HYO48" s="401"/>
      <c r="HYP48" s="402"/>
      <c r="HYQ48" s="403"/>
      <c r="HYR48" s="403"/>
      <c r="HYS48" s="404"/>
      <c r="HYT48" s="405"/>
      <c r="HYU48" s="405"/>
      <c r="HYV48" s="405"/>
      <c r="HYW48" s="405"/>
      <c r="HYX48" s="405"/>
      <c r="HYY48" s="406"/>
      <c r="HYZ48" s="401"/>
      <c r="HZA48" s="402"/>
      <c r="HZB48" s="403"/>
      <c r="HZC48" s="403"/>
      <c r="HZD48" s="404"/>
      <c r="HZE48" s="405"/>
      <c r="HZF48" s="405"/>
      <c r="HZG48" s="405"/>
      <c r="HZH48" s="405"/>
      <c r="HZI48" s="405"/>
      <c r="HZJ48" s="406"/>
      <c r="HZK48" s="401"/>
      <c r="HZL48" s="402"/>
      <c r="HZM48" s="403"/>
      <c r="HZN48" s="403"/>
      <c r="HZO48" s="404"/>
      <c r="HZP48" s="405"/>
      <c r="HZQ48" s="405"/>
      <c r="HZR48" s="405"/>
      <c r="HZS48" s="405"/>
      <c r="HZT48" s="405"/>
      <c r="HZU48" s="406"/>
      <c r="HZV48" s="401"/>
      <c r="HZW48" s="402"/>
      <c r="HZX48" s="403"/>
      <c r="HZY48" s="403"/>
      <c r="HZZ48" s="404"/>
      <c r="IAA48" s="405"/>
      <c r="IAB48" s="405"/>
      <c r="IAC48" s="405"/>
      <c r="IAD48" s="405"/>
      <c r="IAE48" s="405"/>
      <c r="IAF48" s="406"/>
      <c r="IAG48" s="401"/>
      <c r="IAH48" s="402"/>
      <c r="IAI48" s="403"/>
      <c r="IAJ48" s="403"/>
      <c r="IAK48" s="404"/>
      <c r="IAL48" s="405"/>
      <c r="IAM48" s="405"/>
      <c r="IAN48" s="405"/>
      <c r="IAO48" s="405"/>
      <c r="IAP48" s="405"/>
      <c r="IAQ48" s="406"/>
      <c r="IAR48" s="401"/>
      <c r="IAS48" s="402"/>
      <c r="IAT48" s="403"/>
      <c r="IAU48" s="403"/>
      <c r="IAV48" s="404"/>
      <c r="IAW48" s="405"/>
      <c r="IAX48" s="405"/>
      <c r="IAY48" s="405"/>
      <c r="IAZ48" s="405"/>
      <c r="IBA48" s="405"/>
      <c r="IBB48" s="406"/>
      <c r="IBC48" s="401"/>
      <c r="IBD48" s="402"/>
      <c r="IBE48" s="403"/>
      <c r="IBF48" s="403"/>
      <c r="IBG48" s="404"/>
      <c r="IBH48" s="405"/>
      <c r="IBI48" s="405"/>
      <c r="IBJ48" s="405"/>
      <c r="IBK48" s="405"/>
      <c r="IBL48" s="405"/>
      <c r="IBM48" s="406"/>
      <c r="IBN48" s="401"/>
      <c r="IBO48" s="402"/>
      <c r="IBP48" s="403"/>
      <c r="IBQ48" s="403"/>
      <c r="IBR48" s="404"/>
      <c r="IBS48" s="405"/>
      <c r="IBT48" s="405"/>
      <c r="IBU48" s="405"/>
      <c r="IBV48" s="405"/>
      <c r="IBW48" s="405"/>
      <c r="IBX48" s="406"/>
      <c r="IBY48" s="401"/>
      <c r="IBZ48" s="402"/>
      <c r="ICA48" s="403"/>
      <c r="ICB48" s="403"/>
      <c r="ICC48" s="404"/>
      <c r="ICD48" s="405"/>
      <c r="ICE48" s="405"/>
      <c r="ICF48" s="405"/>
      <c r="ICG48" s="405"/>
      <c r="ICH48" s="405"/>
      <c r="ICI48" s="406"/>
      <c r="ICJ48" s="401"/>
      <c r="ICK48" s="402"/>
      <c r="ICL48" s="403"/>
      <c r="ICM48" s="403"/>
      <c r="ICN48" s="404"/>
      <c r="ICO48" s="405"/>
      <c r="ICP48" s="405"/>
      <c r="ICQ48" s="405"/>
      <c r="ICR48" s="405"/>
      <c r="ICS48" s="405"/>
      <c r="ICT48" s="406"/>
      <c r="ICU48" s="401"/>
      <c r="ICV48" s="402"/>
      <c r="ICW48" s="403"/>
      <c r="ICX48" s="403"/>
      <c r="ICY48" s="404"/>
      <c r="ICZ48" s="405"/>
      <c r="IDA48" s="405"/>
      <c r="IDB48" s="405"/>
      <c r="IDC48" s="405"/>
      <c r="IDD48" s="405"/>
      <c r="IDE48" s="406"/>
      <c r="IDF48" s="401"/>
      <c r="IDG48" s="402"/>
      <c r="IDH48" s="403"/>
      <c r="IDI48" s="403"/>
      <c r="IDJ48" s="404"/>
      <c r="IDK48" s="405"/>
      <c r="IDL48" s="405"/>
      <c r="IDM48" s="405"/>
      <c r="IDN48" s="405"/>
      <c r="IDO48" s="405"/>
      <c r="IDP48" s="406"/>
      <c r="IDQ48" s="401"/>
      <c r="IDR48" s="402"/>
      <c r="IDS48" s="403"/>
      <c r="IDT48" s="403"/>
      <c r="IDU48" s="404"/>
      <c r="IDV48" s="405"/>
      <c r="IDW48" s="405"/>
      <c r="IDX48" s="405"/>
      <c r="IDY48" s="405"/>
      <c r="IDZ48" s="405"/>
      <c r="IEA48" s="406"/>
      <c r="IEB48" s="401"/>
      <c r="IEC48" s="402"/>
      <c r="IED48" s="403"/>
      <c r="IEE48" s="403"/>
      <c r="IEF48" s="404"/>
      <c r="IEG48" s="405"/>
      <c r="IEH48" s="405"/>
      <c r="IEI48" s="405"/>
      <c r="IEJ48" s="405"/>
      <c r="IEK48" s="405"/>
      <c r="IEL48" s="406"/>
      <c r="IEM48" s="401"/>
      <c r="IEN48" s="402"/>
      <c r="IEO48" s="403"/>
      <c r="IEP48" s="403"/>
      <c r="IEQ48" s="404"/>
      <c r="IER48" s="405"/>
      <c r="IES48" s="405"/>
      <c r="IET48" s="405"/>
      <c r="IEU48" s="405"/>
      <c r="IEV48" s="405"/>
      <c r="IEW48" s="406"/>
      <c r="IEX48" s="401"/>
      <c r="IEY48" s="402"/>
      <c r="IEZ48" s="403"/>
      <c r="IFA48" s="403"/>
      <c r="IFB48" s="404"/>
      <c r="IFC48" s="405"/>
      <c r="IFD48" s="405"/>
      <c r="IFE48" s="405"/>
      <c r="IFF48" s="405"/>
      <c r="IFG48" s="405"/>
      <c r="IFH48" s="406"/>
      <c r="IFI48" s="401"/>
      <c r="IFJ48" s="402"/>
      <c r="IFK48" s="403"/>
      <c r="IFL48" s="403"/>
      <c r="IFM48" s="404"/>
      <c r="IFN48" s="405"/>
      <c r="IFO48" s="405"/>
      <c r="IFP48" s="405"/>
      <c r="IFQ48" s="405"/>
      <c r="IFR48" s="405"/>
      <c r="IFS48" s="406"/>
      <c r="IFT48" s="401"/>
      <c r="IFU48" s="402"/>
      <c r="IFV48" s="403"/>
      <c r="IFW48" s="403"/>
      <c r="IFX48" s="404"/>
      <c r="IFY48" s="405"/>
      <c r="IFZ48" s="405"/>
      <c r="IGA48" s="405"/>
      <c r="IGB48" s="405"/>
      <c r="IGC48" s="405"/>
      <c r="IGD48" s="406"/>
      <c r="IGE48" s="401"/>
      <c r="IGF48" s="402"/>
      <c r="IGG48" s="403"/>
      <c r="IGH48" s="403"/>
      <c r="IGI48" s="404"/>
      <c r="IGJ48" s="405"/>
      <c r="IGK48" s="405"/>
      <c r="IGL48" s="405"/>
      <c r="IGM48" s="405"/>
      <c r="IGN48" s="405"/>
      <c r="IGO48" s="406"/>
      <c r="IGP48" s="401"/>
      <c r="IGQ48" s="402"/>
      <c r="IGR48" s="403"/>
      <c r="IGS48" s="403"/>
      <c r="IGT48" s="404"/>
      <c r="IGU48" s="405"/>
      <c r="IGV48" s="405"/>
      <c r="IGW48" s="405"/>
      <c r="IGX48" s="405"/>
      <c r="IGY48" s="405"/>
      <c r="IGZ48" s="406"/>
      <c r="IHA48" s="401"/>
      <c r="IHB48" s="402"/>
      <c r="IHC48" s="403"/>
      <c r="IHD48" s="403"/>
      <c r="IHE48" s="404"/>
      <c r="IHF48" s="405"/>
      <c r="IHG48" s="405"/>
      <c r="IHH48" s="405"/>
      <c r="IHI48" s="405"/>
      <c r="IHJ48" s="405"/>
      <c r="IHK48" s="406"/>
      <c r="IHL48" s="401"/>
      <c r="IHM48" s="402"/>
      <c r="IHN48" s="403"/>
      <c r="IHO48" s="403"/>
      <c r="IHP48" s="404"/>
      <c r="IHQ48" s="405"/>
      <c r="IHR48" s="405"/>
      <c r="IHS48" s="405"/>
      <c r="IHT48" s="405"/>
      <c r="IHU48" s="405"/>
      <c r="IHV48" s="406"/>
      <c r="IHW48" s="401"/>
      <c r="IHX48" s="402"/>
      <c r="IHY48" s="403"/>
      <c r="IHZ48" s="403"/>
      <c r="IIA48" s="404"/>
      <c r="IIB48" s="405"/>
      <c r="IIC48" s="405"/>
      <c r="IID48" s="405"/>
      <c r="IIE48" s="405"/>
      <c r="IIF48" s="405"/>
      <c r="IIG48" s="406"/>
      <c r="IIH48" s="401"/>
      <c r="III48" s="402"/>
      <c r="IIJ48" s="403"/>
      <c r="IIK48" s="403"/>
      <c r="IIL48" s="404"/>
      <c r="IIM48" s="405"/>
      <c r="IIN48" s="405"/>
      <c r="IIO48" s="405"/>
      <c r="IIP48" s="405"/>
      <c r="IIQ48" s="405"/>
      <c r="IIR48" s="406"/>
      <c r="IIS48" s="401"/>
      <c r="IIT48" s="402"/>
      <c r="IIU48" s="403"/>
      <c r="IIV48" s="403"/>
      <c r="IIW48" s="404"/>
      <c r="IIX48" s="405"/>
      <c r="IIY48" s="405"/>
      <c r="IIZ48" s="405"/>
      <c r="IJA48" s="405"/>
      <c r="IJB48" s="405"/>
      <c r="IJC48" s="406"/>
      <c r="IJD48" s="401"/>
      <c r="IJE48" s="402"/>
      <c r="IJF48" s="403"/>
      <c r="IJG48" s="403"/>
      <c r="IJH48" s="404"/>
      <c r="IJI48" s="405"/>
      <c r="IJJ48" s="405"/>
      <c r="IJK48" s="405"/>
      <c r="IJL48" s="405"/>
      <c r="IJM48" s="405"/>
      <c r="IJN48" s="406"/>
      <c r="IJO48" s="401"/>
      <c r="IJP48" s="402"/>
      <c r="IJQ48" s="403"/>
      <c r="IJR48" s="403"/>
      <c r="IJS48" s="404"/>
      <c r="IJT48" s="405"/>
      <c r="IJU48" s="405"/>
      <c r="IJV48" s="405"/>
      <c r="IJW48" s="405"/>
      <c r="IJX48" s="405"/>
      <c r="IJY48" s="406"/>
      <c r="IJZ48" s="401"/>
      <c r="IKA48" s="402"/>
      <c r="IKB48" s="403"/>
      <c r="IKC48" s="403"/>
      <c r="IKD48" s="404"/>
      <c r="IKE48" s="405"/>
      <c r="IKF48" s="405"/>
      <c r="IKG48" s="405"/>
      <c r="IKH48" s="405"/>
      <c r="IKI48" s="405"/>
      <c r="IKJ48" s="406"/>
      <c r="IKK48" s="401"/>
      <c r="IKL48" s="402"/>
      <c r="IKM48" s="403"/>
      <c r="IKN48" s="403"/>
      <c r="IKO48" s="404"/>
      <c r="IKP48" s="405"/>
      <c r="IKQ48" s="405"/>
      <c r="IKR48" s="405"/>
      <c r="IKS48" s="405"/>
      <c r="IKT48" s="405"/>
      <c r="IKU48" s="406"/>
      <c r="IKV48" s="401"/>
      <c r="IKW48" s="402"/>
      <c r="IKX48" s="403"/>
      <c r="IKY48" s="403"/>
      <c r="IKZ48" s="404"/>
      <c r="ILA48" s="405"/>
      <c r="ILB48" s="405"/>
      <c r="ILC48" s="405"/>
      <c r="ILD48" s="405"/>
      <c r="ILE48" s="405"/>
      <c r="ILF48" s="406"/>
      <c r="ILG48" s="401"/>
      <c r="ILH48" s="402"/>
      <c r="ILI48" s="403"/>
      <c r="ILJ48" s="403"/>
      <c r="ILK48" s="404"/>
      <c r="ILL48" s="405"/>
      <c r="ILM48" s="405"/>
      <c r="ILN48" s="405"/>
      <c r="ILO48" s="405"/>
      <c r="ILP48" s="405"/>
      <c r="ILQ48" s="406"/>
      <c r="ILR48" s="401"/>
      <c r="ILS48" s="402"/>
      <c r="ILT48" s="403"/>
      <c r="ILU48" s="403"/>
      <c r="ILV48" s="404"/>
      <c r="ILW48" s="405"/>
      <c r="ILX48" s="405"/>
      <c r="ILY48" s="405"/>
      <c r="ILZ48" s="405"/>
      <c r="IMA48" s="405"/>
      <c r="IMB48" s="406"/>
      <c r="IMC48" s="401"/>
      <c r="IMD48" s="402"/>
      <c r="IME48" s="403"/>
      <c r="IMF48" s="403"/>
      <c r="IMG48" s="404"/>
      <c r="IMH48" s="405"/>
      <c r="IMI48" s="405"/>
      <c r="IMJ48" s="405"/>
      <c r="IMK48" s="405"/>
      <c r="IML48" s="405"/>
      <c r="IMM48" s="406"/>
      <c r="IMN48" s="401"/>
      <c r="IMO48" s="402"/>
      <c r="IMP48" s="403"/>
      <c r="IMQ48" s="403"/>
      <c r="IMR48" s="404"/>
      <c r="IMS48" s="405"/>
      <c r="IMT48" s="405"/>
      <c r="IMU48" s="405"/>
      <c r="IMV48" s="405"/>
      <c r="IMW48" s="405"/>
      <c r="IMX48" s="406"/>
      <c r="IMY48" s="401"/>
      <c r="IMZ48" s="402"/>
      <c r="INA48" s="403"/>
      <c r="INB48" s="403"/>
      <c r="INC48" s="404"/>
      <c r="IND48" s="405"/>
      <c r="INE48" s="405"/>
      <c r="INF48" s="405"/>
      <c r="ING48" s="405"/>
      <c r="INH48" s="405"/>
      <c r="INI48" s="406"/>
      <c r="INJ48" s="401"/>
      <c r="INK48" s="402"/>
      <c r="INL48" s="403"/>
      <c r="INM48" s="403"/>
      <c r="INN48" s="404"/>
      <c r="INO48" s="405"/>
      <c r="INP48" s="405"/>
      <c r="INQ48" s="405"/>
      <c r="INR48" s="405"/>
      <c r="INS48" s="405"/>
      <c r="INT48" s="406"/>
      <c r="INU48" s="401"/>
      <c r="INV48" s="402"/>
      <c r="INW48" s="403"/>
      <c r="INX48" s="403"/>
      <c r="INY48" s="404"/>
      <c r="INZ48" s="405"/>
      <c r="IOA48" s="405"/>
      <c r="IOB48" s="405"/>
      <c r="IOC48" s="405"/>
      <c r="IOD48" s="405"/>
      <c r="IOE48" s="406"/>
      <c r="IOF48" s="401"/>
      <c r="IOG48" s="402"/>
      <c r="IOH48" s="403"/>
      <c r="IOI48" s="403"/>
      <c r="IOJ48" s="404"/>
      <c r="IOK48" s="405"/>
      <c r="IOL48" s="405"/>
      <c r="IOM48" s="405"/>
      <c r="ION48" s="405"/>
      <c r="IOO48" s="405"/>
      <c r="IOP48" s="406"/>
      <c r="IOQ48" s="401"/>
      <c r="IOR48" s="402"/>
      <c r="IOS48" s="403"/>
      <c r="IOT48" s="403"/>
      <c r="IOU48" s="404"/>
      <c r="IOV48" s="405"/>
      <c r="IOW48" s="405"/>
      <c r="IOX48" s="405"/>
      <c r="IOY48" s="405"/>
      <c r="IOZ48" s="405"/>
      <c r="IPA48" s="406"/>
      <c r="IPB48" s="401"/>
      <c r="IPC48" s="402"/>
      <c r="IPD48" s="403"/>
      <c r="IPE48" s="403"/>
      <c r="IPF48" s="404"/>
      <c r="IPG48" s="405"/>
      <c r="IPH48" s="405"/>
      <c r="IPI48" s="405"/>
      <c r="IPJ48" s="405"/>
      <c r="IPK48" s="405"/>
      <c r="IPL48" s="406"/>
      <c r="IPM48" s="401"/>
      <c r="IPN48" s="402"/>
      <c r="IPO48" s="403"/>
      <c r="IPP48" s="403"/>
      <c r="IPQ48" s="404"/>
      <c r="IPR48" s="405"/>
      <c r="IPS48" s="405"/>
      <c r="IPT48" s="405"/>
      <c r="IPU48" s="405"/>
      <c r="IPV48" s="405"/>
      <c r="IPW48" s="406"/>
      <c r="IPX48" s="401"/>
      <c r="IPY48" s="402"/>
      <c r="IPZ48" s="403"/>
      <c r="IQA48" s="403"/>
      <c r="IQB48" s="404"/>
      <c r="IQC48" s="405"/>
      <c r="IQD48" s="405"/>
      <c r="IQE48" s="405"/>
      <c r="IQF48" s="405"/>
      <c r="IQG48" s="405"/>
      <c r="IQH48" s="406"/>
      <c r="IQI48" s="401"/>
      <c r="IQJ48" s="402"/>
      <c r="IQK48" s="403"/>
      <c r="IQL48" s="403"/>
      <c r="IQM48" s="404"/>
      <c r="IQN48" s="405"/>
      <c r="IQO48" s="405"/>
      <c r="IQP48" s="405"/>
      <c r="IQQ48" s="405"/>
      <c r="IQR48" s="405"/>
      <c r="IQS48" s="406"/>
      <c r="IQT48" s="401"/>
      <c r="IQU48" s="402"/>
      <c r="IQV48" s="403"/>
      <c r="IQW48" s="403"/>
      <c r="IQX48" s="404"/>
      <c r="IQY48" s="405"/>
      <c r="IQZ48" s="405"/>
      <c r="IRA48" s="405"/>
      <c r="IRB48" s="405"/>
      <c r="IRC48" s="405"/>
      <c r="IRD48" s="406"/>
      <c r="IRE48" s="401"/>
      <c r="IRF48" s="402"/>
      <c r="IRG48" s="403"/>
      <c r="IRH48" s="403"/>
      <c r="IRI48" s="404"/>
      <c r="IRJ48" s="405"/>
      <c r="IRK48" s="405"/>
      <c r="IRL48" s="405"/>
      <c r="IRM48" s="405"/>
      <c r="IRN48" s="405"/>
      <c r="IRO48" s="406"/>
      <c r="IRP48" s="401"/>
      <c r="IRQ48" s="402"/>
      <c r="IRR48" s="403"/>
      <c r="IRS48" s="403"/>
      <c r="IRT48" s="404"/>
      <c r="IRU48" s="405"/>
      <c r="IRV48" s="405"/>
      <c r="IRW48" s="405"/>
      <c r="IRX48" s="405"/>
      <c r="IRY48" s="405"/>
      <c r="IRZ48" s="406"/>
      <c r="ISA48" s="401"/>
      <c r="ISB48" s="402"/>
      <c r="ISC48" s="403"/>
      <c r="ISD48" s="403"/>
      <c r="ISE48" s="404"/>
      <c r="ISF48" s="405"/>
      <c r="ISG48" s="405"/>
      <c r="ISH48" s="405"/>
      <c r="ISI48" s="405"/>
      <c r="ISJ48" s="405"/>
      <c r="ISK48" s="406"/>
      <c r="ISL48" s="401"/>
      <c r="ISM48" s="402"/>
      <c r="ISN48" s="403"/>
      <c r="ISO48" s="403"/>
      <c r="ISP48" s="404"/>
      <c r="ISQ48" s="405"/>
      <c r="ISR48" s="405"/>
      <c r="ISS48" s="405"/>
      <c r="IST48" s="405"/>
      <c r="ISU48" s="405"/>
      <c r="ISV48" s="406"/>
      <c r="ISW48" s="401"/>
      <c r="ISX48" s="402"/>
      <c r="ISY48" s="403"/>
      <c r="ISZ48" s="403"/>
      <c r="ITA48" s="404"/>
      <c r="ITB48" s="405"/>
      <c r="ITC48" s="405"/>
      <c r="ITD48" s="405"/>
      <c r="ITE48" s="405"/>
      <c r="ITF48" s="405"/>
      <c r="ITG48" s="406"/>
      <c r="ITH48" s="401"/>
      <c r="ITI48" s="402"/>
      <c r="ITJ48" s="403"/>
      <c r="ITK48" s="403"/>
      <c r="ITL48" s="404"/>
      <c r="ITM48" s="405"/>
      <c r="ITN48" s="405"/>
      <c r="ITO48" s="405"/>
      <c r="ITP48" s="405"/>
      <c r="ITQ48" s="405"/>
      <c r="ITR48" s="406"/>
      <c r="ITS48" s="401"/>
      <c r="ITT48" s="402"/>
      <c r="ITU48" s="403"/>
      <c r="ITV48" s="403"/>
      <c r="ITW48" s="404"/>
      <c r="ITX48" s="405"/>
      <c r="ITY48" s="405"/>
      <c r="ITZ48" s="405"/>
      <c r="IUA48" s="405"/>
      <c r="IUB48" s="405"/>
      <c r="IUC48" s="406"/>
      <c r="IUD48" s="401"/>
      <c r="IUE48" s="402"/>
      <c r="IUF48" s="403"/>
      <c r="IUG48" s="403"/>
      <c r="IUH48" s="404"/>
      <c r="IUI48" s="405"/>
      <c r="IUJ48" s="405"/>
      <c r="IUK48" s="405"/>
      <c r="IUL48" s="405"/>
      <c r="IUM48" s="405"/>
      <c r="IUN48" s="406"/>
      <c r="IUO48" s="401"/>
      <c r="IUP48" s="402"/>
      <c r="IUQ48" s="403"/>
      <c r="IUR48" s="403"/>
      <c r="IUS48" s="404"/>
      <c r="IUT48" s="405"/>
      <c r="IUU48" s="405"/>
      <c r="IUV48" s="405"/>
      <c r="IUW48" s="405"/>
      <c r="IUX48" s="405"/>
      <c r="IUY48" s="406"/>
      <c r="IUZ48" s="401"/>
      <c r="IVA48" s="402"/>
      <c r="IVB48" s="403"/>
      <c r="IVC48" s="403"/>
      <c r="IVD48" s="404"/>
      <c r="IVE48" s="405"/>
      <c r="IVF48" s="405"/>
      <c r="IVG48" s="405"/>
      <c r="IVH48" s="405"/>
      <c r="IVI48" s="405"/>
      <c r="IVJ48" s="406"/>
      <c r="IVK48" s="401"/>
      <c r="IVL48" s="402"/>
      <c r="IVM48" s="403"/>
      <c r="IVN48" s="403"/>
      <c r="IVO48" s="404"/>
      <c r="IVP48" s="405"/>
      <c r="IVQ48" s="405"/>
      <c r="IVR48" s="405"/>
      <c r="IVS48" s="405"/>
      <c r="IVT48" s="405"/>
      <c r="IVU48" s="406"/>
      <c r="IVV48" s="401"/>
      <c r="IVW48" s="402"/>
      <c r="IVX48" s="403"/>
      <c r="IVY48" s="403"/>
      <c r="IVZ48" s="404"/>
      <c r="IWA48" s="405"/>
      <c r="IWB48" s="405"/>
      <c r="IWC48" s="405"/>
      <c r="IWD48" s="405"/>
      <c r="IWE48" s="405"/>
      <c r="IWF48" s="406"/>
      <c r="IWG48" s="401"/>
      <c r="IWH48" s="402"/>
      <c r="IWI48" s="403"/>
      <c r="IWJ48" s="403"/>
      <c r="IWK48" s="404"/>
      <c r="IWL48" s="405"/>
      <c r="IWM48" s="405"/>
      <c r="IWN48" s="405"/>
      <c r="IWO48" s="405"/>
      <c r="IWP48" s="405"/>
      <c r="IWQ48" s="406"/>
      <c r="IWR48" s="401"/>
      <c r="IWS48" s="402"/>
      <c r="IWT48" s="403"/>
      <c r="IWU48" s="403"/>
      <c r="IWV48" s="404"/>
      <c r="IWW48" s="405"/>
      <c r="IWX48" s="405"/>
      <c r="IWY48" s="405"/>
      <c r="IWZ48" s="405"/>
      <c r="IXA48" s="405"/>
      <c r="IXB48" s="406"/>
      <c r="IXC48" s="401"/>
      <c r="IXD48" s="402"/>
      <c r="IXE48" s="403"/>
      <c r="IXF48" s="403"/>
      <c r="IXG48" s="404"/>
      <c r="IXH48" s="405"/>
      <c r="IXI48" s="405"/>
      <c r="IXJ48" s="405"/>
      <c r="IXK48" s="405"/>
      <c r="IXL48" s="405"/>
      <c r="IXM48" s="406"/>
      <c r="IXN48" s="401"/>
      <c r="IXO48" s="402"/>
      <c r="IXP48" s="403"/>
      <c r="IXQ48" s="403"/>
      <c r="IXR48" s="404"/>
      <c r="IXS48" s="405"/>
      <c r="IXT48" s="405"/>
      <c r="IXU48" s="405"/>
      <c r="IXV48" s="405"/>
      <c r="IXW48" s="405"/>
      <c r="IXX48" s="406"/>
      <c r="IXY48" s="401"/>
      <c r="IXZ48" s="402"/>
      <c r="IYA48" s="403"/>
      <c r="IYB48" s="403"/>
      <c r="IYC48" s="404"/>
      <c r="IYD48" s="405"/>
      <c r="IYE48" s="405"/>
      <c r="IYF48" s="405"/>
      <c r="IYG48" s="405"/>
      <c r="IYH48" s="405"/>
      <c r="IYI48" s="406"/>
      <c r="IYJ48" s="401"/>
      <c r="IYK48" s="402"/>
      <c r="IYL48" s="403"/>
      <c r="IYM48" s="403"/>
      <c r="IYN48" s="404"/>
      <c r="IYO48" s="405"/>
      <c r="IYP48" s="405"/>
      <c r="IYQ48" s="405"/>
      <c r="IYR48" s="405"/>
      <c r="IYS48" s="405"/>
      <c r="IYT48" s="406"/>
      <c r="IYU48" s="401"/>
      <c r="IYV48" s="402"/>
      <c r="IYW48" s="403"/>
      <c r="IYX48" s="403"/>
      <c r="IYY48" s="404"/>
      <c r="IYZ48" s="405"/>
      <c r="IZA48" s="405"/>
      <c r="IZB48" s="405"/>
      <c r="IZC48" s="405"/>
      <c r="IZD48" s="405"/>
      <c r="IZE48" s="406"/>
      <c r="IZF48" s="401"/>
      <c r="IZG48" s="402"/>
      <c r="IZH48" s="403"/>
      <c r="IZI48" s="403"/>
      <c r="IZJ48" s="404"/>
      <c r="IZK48" s="405"/>
      <c r="IZL48" s="405"/>
      <c r="IZM48" s="405"/>
      <c r="IZN48" s="405"/>
      <c r="IZO48" s="405"/>
      <c r="IZP48" s="406"/>
      <c r="IZQ48" s="401"/>
      <c r="IZR48" s="402"/>
      <c r="IZS48" s="403"/>
      <c r="IZT48" s="403"/>
      <c r="IZU48" s="404"/>
      <c r="IZV48" s="405"/>
      <c r="IZW48" s="405"/>
      <c r="IZX48" s="405"/>
      <c r="IZY48" s="405"/>
      <c r="IZZ48" s="405"/>
      <c r="JAA48" s="406"/>
      <c r="JAB48" s="401"/>
      <c r="JAC48" s="402"/>
      <c r="JAD48" s="403"/>
      <c r="JAE48" s="403"/>
      <c r="JAF48" s="404"/>
      <c r="JAG48" s="405"/>
      <c r="JAH48" s="405"/>
      <c r="JAI48" s="405"/>
      <c r="JAJ48" s="405"/>
      <c r="JAK48" s="405"/>
      <c r="JAL48" s="406"/>
      <c r="JAM48" s="401"/>
      <c r="JAN48" s="402"/>
      <c r="JAO48" s="403"/>
      <c r="JAP48" s="403"/>
      <c r="JAQ48" s="404"/>
      <c r="JAR48" s="405"/>
      <c r="JAS48" s="405"/>
      <c r="JAT48" s="405"/>
      <c r="JAU48" s="405"/>
      <c r="JAV48" s="405"/>
      <c r="JAW48" s="406"/>
      <c r="JAX48" s="401"/>
      <c r="JAY48" s="402"/>
      <c r="JAZ48" s="403"/>
      <c r="JBA48" s="403"/>
      <c r="JBB48" s="404"/>
      <c r="JBC48" s="405"/>
      <c r="JBD48" s="405"/>
      <c r="JBE48" s="405"/>
      <c r="JBF48" s="405"/>
      <c r="JBG48" s="405"/>
      <c r="JBH48" s="406"/>
      <c r="JBI48" s="401"/>
      <c r="JBJ48" s="402"/>
      <c r="JBK48" s="403"/>
      <c r="JBL48" s="403"/>
      <c r="JBM48" s="404"/>
      <c r="JBN48" s="405"/>
      <c r="JBO48" s="405"/>
      <c r="JBP48" s="405"/>
      <c r="JBQ48" s="405"/>
      <c r="JBR48" s="405"/>
      <c r="JBS48" s="406"/>
      <c r="JBT48" s="401"/>
      <c r="JBU48" s="402"/>
      <c r="JBV48" s="403"/>
      <c r="JBW48" s="403"/>
      <c r="JBX48" s="404"/>
      <c r="JBY48" s="405"/>
      <c r="JBZ48" s="405"/>
      <c r="JCA48" s="405"/>
      <c r="JCB48" s="405"/>
      <c r="JCC48" s="405"/>
      <c r="JCD48" s="406"/>
      <c r="JCE48" s="401"/>
      <c r="JCF48" s="402"/>
      <c r="JCG48" s="403"/>
      <c r="JCH48" s="403"/>
      <c r="JCI48" s="404"/>
      <c r="JCJ48" s="405"/>
      <c r="JCK48" s="405"/>
      <c r="JCL48" s="405"/>
      <c r="JCM48" s="405"/>
      <c r="JCN48" s="405"/>
      <c r="JCO48" s="406"/>
      <c r="JCP48" s="401"/>
      <c r="JCQ48" s="402"/>
      <c r="JCR48" s="403"/>
      <c r="JCS48" s="403"/>
      <c r="JCT48" s="404"/>
      <c r="JCU48" s="405"/>
      <c r="JCV48" s="405"/>
      <c r="JCW48" s="405"/>
      <c r="JCX48" s="405"/>
      <c r="JCY48" s="405"/>
      <c r="JCZ48" s="406"/>
      <c r="JDA48" s="401"/>
      <c r="JDB48" s="402"/>
      <c r="JDC48" s="403"/>
      <c r="JDD48" s="403"/>
      <c r="JDE48" s="404"/>
      <c r="JDF48" s="405"/>
      <c r="JDG48" s="405"/>
      <c r="JDH48" s="405"/>
      <c r="JDI48" s="405"/>
      <c r="JDJ48" s="405"/>
      <c r="JDK48" s="406"/>
      <c r="JDL48" s="401"/>
      <c r="JDM48" s="402"/>
      <c r="JDN48" s="403"/>
      <c r="JDO48" s="403"/>
      <c r="JDP48" s="404"/>
      <c r="JDQ48" s="405"/>
      <c r="JDR48" s="405"/>
      <c r="JDS48" s="405"/>
      <c r="JDT48" s="405"/>
      <c r="JDU48" s="405"/>
      <c r="JDV48" s="406"/>
      <c r="JDW48" s="401"/>
      <c r="JDX48" s="402"/>
      <c r="JDY48" s="403"/>
      <c r="JDZ48" s="403"/>
      <c r="JEA48" s="404"/>
      <c r="JEB48" s="405"/>
      <c r="JEC48" s="405"/>
      <c r="JED48" s="405"/>
      <c r="JEE48" s="405"/>
      <c r="JEF48" s="405"/>
      <c r="JEG48" s="406"/>
      <c r="JEH48" s="401"/>
      <c r="JEI48" s="402"/>
      <c r="JEJ48" s="403"/>
      <c r="JEK48" s="403"/>
      <c r="JEL48" s="404"/>
      <c r="JEM48" s="405"/>
      <c r="JEN48" s="405"/>
      <c r="JEO48" s="405"/>
      <c r="JEP48" s="405"/>
      <c r="JEQ48" s="405"/>
      <c r="JER48" s="406"/>
      <c r="JES48" s="401"/>
      <c r="JET48" s="402"/>
      <c r="JEU48" s="403"/>
      <c r="JEV48" s="403"/>
      <c r="JEW48" s="404"/>
      <c r="JEX48" s="405"/>
      <c r="JEY48" s="405"/>
      <c r="JEZ48" s="405"/>
      <c r="JFA48" s="405"/>
      <c r="JFB48" s="405"/>
      <c r="JFC48" s="406"/>
      <c r="JFD48" s="401"/>
      <c r="JFE48" s="402"/>
      <c r="JFF48" s="403"/>
      <c r="JFG48" s="403"/>
      <c r="JFH48" s="404"/>
      <c r="JFI48" s="405"/>
      <c r="JFJ48" s="405"/>
      <c r="JFK48" s="405"/>
      <c r="JFL48" s="405"/>
      <c r="JFM48" s="405"/>
      <c r="JFN48" s="406"/>
      <c r="JFO48" s="401"/>
      <c r="JFP48" s="402"/>
      <c r="JFQ48" s="403"/>
      <c r="JFR48" s="403"/>
      <c r="JFS48" s="404"/>
      <c r="JFT48" s="405"/>
      <c r="JFU48" s="405"/>
      <c r="JFV48" s="405"/>
      <c r="JFW48" s="405"/>
      <c r="JFX48" s="405"/>
      <c r="JFY48" s="406"/>
      <c r="JFZ48" s="401"/>
      <c r="JGA48" s="402"/>
      <c r="JGB48" s="403"/>
      <c r="JGC48" s="403"/>
      <c r="JGD48" s="404"/>
      <c r="JGE48" s="405"/>
      <c r="JGF48" s="405"/>
      <c r="JGG48" s="405"/>
      <c r="JGH48" s="405"/>
      <c r="JGI48" s="405"/>
      <c r="JGJ48" s="406"/>
      <c r="JGK48" s="401"/>
      <c r="JGL48" s="402"/>
      <c r="JGM48" s="403"/>
      <c r="JGN48" s="403"/>
      <c r="JGO48" s="404"/>
      <c r="JGP48" s="405"/>
      <c r="JGQ48" s="405"/>
      <c r="JGR48" s="405"/>
      <c r="JGS48" s="405"/>
      <c r="JGT48" s="405"/>
      <c r="JGU48" s="406"/>
      <c r="JGV48" s="401"/>
      <c r="JGW48" s="402"/>
      <c r="JGX48" s="403"/>
      <c r="JGY48" s="403"/>
      <c r="JGZ48" s="404"/>
      <c r="JHA48" s="405"/>
      <c r="JHB48" s="405"/>
      <c r="JHC48" s="405"/>
      <c r="JHD48" s="405"/>
      <c r="JHE48" s="405"/>
      <c r="JHF48" s="406"/>
      <c r="JHG48" s="401"/>
      <c r="JHH48" s="402"/>
      <c r="JHI48" s="403"/>
      <c r="JHJ48" s="403"/>
      <c r="JHK48" s="404"/>
      <c r="JHL48" s="405"/>
      <c r="JHM48" s="405"/>
      <c r="JHN48" s="405"/>
      <c r="JHO48" s="405"/>
      <c r="JHP48" s="405"/>
      <c r="JHQ48" s="406"/>
      <c r="JHR48" s="401"/>
      <c r="JHS48" s="402"/>
      <c r="JHT48" s="403"/>
      <c r="JHU48" s="403"/>
      <c r="JHV48" s="404"/>
      <c r="JHW48" s="405"/>
      <c r="JHX48" s="405"/>
      <c r="JHY48" s="405"/>
      <c r="JHZ48" s="405"/>
      <c r="JIA48" s="405"/>
      <c r="JIB48" s="406"/>
      <c r="JIC48" s="401"/>
      <c r="JID48" s="402"/>
      <c r="JIE48" s="403"/>
      <c r="JIF48" s="403"/>
      <c r="JIG48" s="404"/>
      <c r="JIH48" s="405"/>
      <c r="JII48" s="405"/>
      <c r="JIJ48" s="405"/>
      <c r="JIK48" s="405"/>
      <c r="JIL48" s="405"/>
      <c r="JIM48" s="406"/>
      <c r="JIN48" s="401"/>
      <c r="JIO48" s="402"/>
      <c r="JIP48" s="403"/>
      <c r="JIQ48" s="403"/>
      <c r="JIR48" s="404"/>
      <c r="JIS48" s="405"/>
      <c r="JIT48" s="405"/>
      <c r="JIU48" s="405"/>
      <c r="JIV48" s="405"/>
      <c r="JIW48" s="405"/>
      <c r="JIX48" s="406"/>
      <c r="JIY48" s="401"/>
      <c r="JIZ48" s="402"/>
      <c r="JJA48" s="403"/>
      <c r="JJB48" s="403"/>
      <c r="JJC48" s="404"/>
      <c r="JJD48" s="405"/>
      <c r="JJE48" s="405"/>
      <c r="JJF48" s="405"/>
      <c r="JJG48" s="405"/>
      <c r="JJH48" s="405"/>
      <c r="JJI48" s="406"/>
      <c r="JJJ48" s="401"/>
      <c r="JJK48" s="402"/>
      <c r="JJL48" s="403"/>
      <c r="JJM48" s="403"/>
      <c r="JJN48" s="404"/>
      <c r="JJO48" s="405"/>
      <c r="JJP48" s="405"/>
      <c r="JJQ48" s="405"/>
      <c r="JJR48" s="405"/>
      <c r="JJS48" s="405"/>
      <c r="JJT48" s="406"/>
      <c r="JJU48" s="401"/>
      <c r="JJV48" s="402"/>
      <c r="JJW48" s="403"/>
      <c r="JJX48" s="403"/>
      <c r="JJY48" s="404"/>
      <c r="JJZ48" s="405"/>
      <c r="JKA48" s="405"/>
      <c r="JKB48" s="405"/>
      <c r="JKC48" s="405"/>
      <c r="JKD48" s="405"/>
      <c r="JKE48" s="406"/>
      <c r="JKF48" s="401"/>
      <c r="JKG48" s="402"/>
      <c r="JKH48" s="403"/>
      <c r="JKI48" s="403"/>
      <c r="JKJ48" s="404"/>
      <c r="JKK48" s="405"/>
      <c r="JKL48" s="405"/>
      <c r="JKM48" s="405"/>
      <c r="JKN48" s="405"/>
      <c r="JKO48" s="405"/>
      <c r="JKP48" s="406"/>
      <c r="JKQ48" s="401"/>
      <c r="JKR48" s="402"/>
      <c r="JKS48" s="403"/>
      <c r="JKT48" s="403"/>
      <c r="JKU48" s="404"/>
      <c r="JKV48" s="405"/>
      <c r="JKW48" s="405"/>
      <c r="JKX48" s="405"/>
      <c r="JKY48" s="405"/>
      <c r="JKZ48" s="405"/>
      <c r="JLA48" s="406"/>
      <c r="JLB48" s="401"/>
      <c r="JLC48" s="402"/>
      <c r="JLD48" s="403"/>
      <c r="JLE48" s="403"/>
      <c r="JLF48" s="404"/>
      <c r="JLG48" s="405"/>
      <c r="JLH48" s="405"/>
      <c r="JLI48" s="405"/>
      <c r="JLJ48" s="405"/>
      <c r="JLK48" s="405"/>
      <c r="JLL48" s="406"/>
      <c r="JLM48" s="401"/>
      <c r="JLN48" s="402"/>
      <c r="JLO48" s="403"/>
      <c r="JLP48" s="403"/>
      <c r="JLQ48" s="404"/>
      <c r="JLR48" s="405"/>
      <c r="JLS48" s="405"/>
      <c r="JLT48" s="405"/>
      <c r="JLU48" s="405"/>
      <c r="JLV48" s="405"/>
      <c r="JLW48" s="406"/>
      <c r="JLX48" s="401"/>
      <c r="JLY48" s="402"/>
      <c r="JLZ48" s="403"/>
      <c r="JMA48" s="403"/>
      <c r="JMB48" s="404"/>
      <c r="JMC48" s="405"/>
      <c r="JMD48" s="405"/>
      <c r="JME48" s="405"/>
      <c r="JMF48" s="405"/>
      <c r="JMG48" s="405"/>
      <c r="JMH48" s="406"/>
      <c r="JMI48" s="401"/>
      <c r="JMJ48" s="402"/>
      <c r="JMK48" s="403"/>
      <c r="JML48" s="403"/>
      <c r="JMM48" s="404"/>
      <c r="JMN48" s="405"/>
      <c r="JMO48" s="405"/>
      <c r="JMP48" s="405"/>
      <c r="JMQ48" s="405"/>
      <c r="JMR48" s="405"/>
      <c r="JMS48" s="406"/>
      <c r="JMT48" s="401"/>
      <c r="JMU48" s="402"/>
      <c r="JMV48" s="403"/>
      <c r="JMW48" s="403"/>
      <c r="JMX48" s="404"/>
      <c r="JMY48" s="405"/>
      <c r="JMZ48" s="405"/>
      <c r="JNA48" s="405"/>
      <c r="JNB48" s="405"/>
      <c r="JNC48" s="405"/>
      <c r="JND48" s="406"/>
      <c r="JNE48" s="401"/>
      <c r="JNF48" s="402"/>
      <c r="JNG48" s="403"/>
      <c r="JNH48" s="403"/>
      <c r="JNI48" s="404"/>
      <c r="JNJ48" s="405"/>
      <c r="JNK48" s="405"/>
      <c r="JNL48" s="405"/>
      <c r="JNM48" s="405"/>
      <c r="JNN48" s="405"/>
      <c r="JNO48" s="406"/>
      <c r="JNP48" s="401"/>
      <c r="JNQ48" s="402"/>
      <c r="JNR48" s="403"/>
      <c r="JNS48" s="403"/>
      <c r="JNT48" s="404"/>
      <c r="JNU48" s="405"/>
      <c r="JNV48" s="405"/>
      <c r="JNW48" s="405"/>
      <c r="JNX48" s="405"/>
      <c r="JNY48" s="405"/>
      <c r="JNZ48" s="406"/>
      <c r="JOA48" s="401"/>
      <c r="JOB48" s="402"/>
      <c r="JOC48" s="403"/>
      <c r="JOD48" s="403"/>
      <c r="JOE48" s="404"/>
      <c r="JOF48" s="405"/>
      <c r="JOG48" s="405"/>
      <c r="JOH48" s="405"/>
      <c r="JOI48" s="405"/>
      <c r="JOJ48" s="405"/>
      <c r="JOK48" s="406"/>
      <c r="JOL48" s="401"/>
      <c r="JOM48" s="402"/>
      <c r="JON48" s="403"/>
      <c r="JOO48" s="403"/>
      <c r="JOP48" s="404"/>
      <c r="JOQ48" s="405"/>
      <c r="JOR48" s="405"/>
      <c r="JOS48" s="405"/>
      <c r="JOT48" s="405"/>
      <c r="JOU48" s="405"/>
      <c r="JOV48" s="406"/>
      <c r="JOW48" s="401"/>
      <c r="JOX48" s="402"/>
      <c r="JOY48" s="403"/>
      <c r="JOZ48" s="403"/>
      <c r="JPA48" s="404"/>
      <c r="JPB48" s="405"/>
      <c r="JPC48" s="405"/>
      <c r="JPD48" s="405"/>
      <c r="JPE48" s="405"/>
      <c r="JPF48" s="405"/>
      <c r="JPG48" s="406"/>
      <c r="JPH48" s="401"/>
      <c r="JPI48" s="402"/>
      <c r="JPJ48" s="403"/>
      <c r="JPK48" s="403"/>
      <c r="JPL48" s="404"/>
      <c r="JPM48" s="405"/>
      <c r="JPN48" s="405"/>
      <c r="JPO48" s="405"/>
      <c r="JPP48" s="405"/>
      <c r="JPQ48" s="405"/>
      <c r="JPR48" s="406"/>
      <c r="JPS48" s="401"/>
      <c r="JPT48" s="402"/>
      <c r="JPU48" s="403"/>
      <c r="JPV48" s="403"/>
      <c r="JPW48" s="404"/>
      <c r="JPX48" s="405"/>
      <c r="JPY48" s="405"/>
      <c r="JPZ48" s="405"/>
      <c r="JQA48" s="405"/>
      <c r="JQB48" s="405"/>
      <c r="JQC48" s="406"/>
      <c r="JQD48" s="401"/>
      <c r="JQE48" s="402"/>
      <c r="JQF48" s="403"/>
      <c r="JQG48" s="403"/>
      <c r="JQH48" s="404"/>
      <c r="JQI48" s="405"/>
      <c r="JQJ48" s="405"/>
      <c r="JQK48" s="405"/>
      <c r="JQL48" s="405"/>
      <c r="JQM48" s="405"/>
      <c r="JQN48" s="406"/>
      <c r="JQO48" s="401"/>
      <c r="JQP48" s="402"/>
      <c r="JQQ48" s="403"/>
      <c r="JQR48" s="403"/>
      <c r="JQS48" s="404"/>
      <c r="JQT48" s="405"/>
      <c r="JQU48" s="405"/>
      <c r="JQV48" s="405"/>
      <c r="JQW48" s="405"/>
      <c r="JQX48" s="405"/>
      <c r="JQY48" s="406"/>
      <c r="JQZ48" s="401"/>
      <c r="JRA48" s="402"/>
      <c r="JRB48" s="403"/>
      <c r="JRC48" s="403"/>
      <c r="JRD48" s="404"/>
      <c r="JRE48" s="405"/>
      <c r="JRF48" s="405"/>
      <c r="JRG48" s="405"/>
      <c r="JRH48" s="405"/>
      <c r="JRI48" s="405"/>
      <c r="JRJ48" s="406"/>
      <c r="JRK48" s="401"/>
      <c r="JRL48" s="402"/>
      <c r="JRM48" s="403"/>
      <c r="JRN48" s="403"/>
      <c r="JRO48" s="404"/>
      <c r="JRP48" s="405"/>
      <c r="JRQ48" s="405"/>
      <c r="JRR48" s="405"/>
      <c r="JRS48" s="405"/>
      <c r="JRT48" s="405"/>
      <c r="JRU48" s="406"/>
      <c r="JRV48" s="401"/>
      <c r="JRW48" s="402"/>
      <c r="JRX48" s="403"/>
      <c r="JRY48" s="403"/>
      <c r="JRZ48" s="404"/>
      <c r="JSA48" s="405"/>
      <c r="JSB48" s="405"/>
      <c r="JSC48" s="405"/>
      <c r="JSD48" s="405"/>
      <c r="JSE48" s="405"/>
      <c r="JSF48" s="406"/>
      <c r="JSG48" s="401"/>
      <c r="JSH48" s="402"/>
      <c r="JSI48" s="403"/>
      <c r="JSJ48" s="403"/>
      <c r="JSK48" s="404"/>
      <c r="JSL48" s="405"/>
      <c r="JSM48" s="405"/>
      <c r="JSN48" s="405"/>
      <c r="JSO48" s="405"/>
      <c r="JSP48" s="405"/>
      <c r="JSQ48" s="406"/>
      <c r="JSR48" s="401"/>
      <c r="JSS48" s="402"/>
      <c r="JST48" s="403"/>
      <c r="JSU48" s="403"/>
      <c r="JSV48" s="404"/>
      <c r="JSW48" s="405"/>
      <c r="JSX48" s="405"/>
      <c r="JSY48" s="405"/>
      <c r="JSZ48" s="405"/>
      <c r="JTA48" s="405"/>
      <c r="JTB48" s="406"/>
      <c r="JTC48" s="401"/>
      <c r="JTD48" s="402"/>
      <c r="JTE48" s="403"/>
      <c r="JTF48" s="403"/>
      <c r="JTG48" s="404"/>
      <c r="JTH48" s="405"/>
      <c r="JTI48" s="405"/>
      <c r="JTJ48" s="405"/>
      <c r="JTK48" s="405"/>
      <c r="JTL48" s="405"/>
      <c r="JTM48" s="406"/>
      <c r="JTN48" s="401"/>
      <c r="JTO48" s="402"/>
      <c r="JTP48" s="403"/>
      <c r="JTQ48" s="403"/>
      <c r="JTR48" s="404"/>
      <c r="JTS48" s="405"/>
      <c r="JTT48" s="405"/>
      <c r="JTU48" s="405"/>
      <c r="JTV48" s="405"/>
      <c r="JTW48" s="405"/>
      <c r="JTX48" s="406"/>
      <c r="JTY48" s="401"/>
      <c r="JTZ48" s="402"/>
      <c r="JUA48" s="403"/>
      <c r="JUB48" s="403"/>
      <c r="JUC48" s="404"/>
      <c r="JUD48" s="405"/>
      <c r="JUE48" s="405"/>
      <c r="JUF48" s="405"/>
      <c r="JUG48" s="405"/>
      <c r="JUH48" s="405"/>
      <c r="JUI48" s="406"/>
      <c r="JUJ48" s="401"/>
      <c r="JUK48" s="402"/>
      <c r="JUL48" s="403"/>
      <c r="JUM48" s="403"/>
      <c r="JUN48" s="404"/>
      <c r="JUO48" s="405"/>
      <c r="JUP48" s="405"/>
      <c r="JUQ48" s="405"/>
      <c r="JUR48" s="405"/>
      <c r="JUS48" s="405"/>
      <c r="JUT48" s="406"/>
      <c r="JUU48" s="401"/>
      <c r="JUV48" s="402"/>
      <c r="JUW48" s="403"/>
      <c r="JUX48" s="403"/>
      <c r="JUY48" s="404"/>
      <c r="JUZ48" s="405"/>
      <c r="JVA48" s="405"/>
      <c r="JVB48" s="405"/>
      <c r="JVC48" s="405"/>
      <c r="JVD48" s="405"/>
      <c r="JVE48" s="406"/>
      <c r="JVF48" s="401"/>
      <c r="JVG48" s="402"/>
      <c r="JVH48" s="403"/>
      <c r="JVI48" s="403"/>
      <c r="JVJ48" s="404"/>
      <c r="JVK48" s="405"/>
      <c r="JVL48" s="405"/>
      <c r="JVM48" s="405"/>
      <c r="JVN48" s="405"/>
      <c r="JVO48" s="405"/>
      <c r="JVP48" s="406"/>
      <c r="JVQ48" s="401"/>
      <c r="JVR48" s="402"/>
      <c r="JVS48" s="403"/>
      <c r="JVT48" s="403"/>
      <c r="JVU48" s="404"/>
      <c r="JVV48" s="405"/>
      <c r="JVW48" s="405"/>
      <c r="JVX48" s="405"/>
      <c r="JVY48" s="405"/>
      <c r="JVZ48" s="405"/>
      <c r="JWA48" s="406"/>
      <c r="JWB48" s="401"/>
      <c r="JWC48" s="402"/>
      <c r="JWD48" s="403"/>
      <c r="JWE48" s="403"/>
      <c r="JWF48" s="404"/>
      <c r="JWG48" s="405"/>
      <c r="JWH48" s="405"/>
      <c r="JWI48" s="405"/>
      <c r="JWJ48" s="405"/>
      <c r="JWK48" s="405"/>
      <c r="JWL48" s="406"/>
      <c r="JWM48" s="401"/>
      <c r="JWN48" s="402"/>
      <c r="JWO48" s="403"/>
      <c r="JWP48" s="403"/>
      <c r="JWQ48" s="404"/>
      <c r="JWR48" s="405"/>
      <c r="JWS48" s="405"/>
      <c r="JWT48" s="405"/>
      <c r="JWU48" s="405"/>
      <c r="JWV48" s="405"/>
      <c r="JWW48" s="406"/>
      <c r="JWX48" s="401"/>
      <c r="JWY48" s="402"/>
      <c r="JWZ48" s="403"/>
      <c r="JXA48" s="403"/>
      <c r="JXB48" s="404"/>
      <c r="JXC48" s="405"/>
      <c r="JXD48" s="405"/>
      <c r="JXE48" s="405"/>
      <c r="JXF48" s="405"/>
      <c r="JXG48" s="405"/>
      <c r="JXH48" s="406"/>
      <c r="JXI48" s="401"/>
      <c r="JXJ48" s="402"/>
      <c r="JXK48" s="403"/>
      <c r="JXL48" s="403"/>
      <c r="JXM48" s="404"/>
      <c r="JXN48" s="405"/>
      <c r="JXO48" s="405"/>
      <c r="JXP48" s="405"/>
      <c r="JXQ48" s="405"/>
      <c r="JXR48" s="405"/>
      <c r="JXS48" s="406"/>
      <c r="JXT48" s="401"/>
      <c r="JXU48" s="402"/>
      <c r="JXV48" s="403"/>
      <c r="JXW48" s="403"/>
      <c r="JXX48" s="404"/>
      <c r="JXY48" s="405"/>
      <c r="JXZ48" s="405"/>
      <c r="JYA48" s="405"/>
      <c r="JYB48" s="405"/>
      <c r="JYC48" s="405"/>
      <c r="JYD48" s="406"/>
      <c r="JYE48" s="401"/>
      <c r="JYF48" s="402"/>
      <c r="JYG48" s="403"/>
      <c r="JYH48" s="403"/>
      <c r="JYI48" s="404"/>
      <c r="JYJ48" s="405"/>
      <c r="JYK48" s="405"/>
      <c r="JYL48" s="405"/>
      <c r="JYM48" s="405"/>
      <c r="JYN48" s="405"/>
      <c r="JYO48" s="406"/>
      <c r="JYP48" s="401"/>
      <c r="JYQ48" s="402"/>
      <c r="JYR48" s="403"/>
      <c r="JYS48" s="403"/>
      <c r="JYT48" s="404"/>
      <c r="JYU48" s="405"/>
      <c r="JYV48" s="405"/>
      <c r="JYW48" s="405"/>
      <c r="JYX48" s="405"/>
      <c r="JYY48" s="405"/>
      <c r="JYZ48" s="406"/>
      <c r="JZA48" s="401"/>
      <c r="JZB48" s="402"/>
      <c r="JZC48" s="403"/>
      <c r="JZD48" s="403"/>
      <c r="JZE48" s="404"/>
      <c r="JZF48" s="405"/>
      <c r="JZG48" s="405"/>
      <c r="JZH48" s="405"/>
      <c r="JZI48" s="405"/>
      <c r="JZJ48" s="405"/>
      <c r="JZK48" s="406"/>
      <c r="JZL48" s="401"/>
      <c r="JZM48" s="402"/>
      <c r="JZN48" s="403"/>
      <c r="JZO48" s="403"/>
      <c r="JZP48" s="404"/>
      <c r="JZQ48" s="405"/>
      <c r="JZR48" s="405"/>
      <c r="JZS48" s="405"/>
      <c r="JZT48" s="405"/>
      <c r="JZU48" s="405"/>
      <c r="JZV48" s="406"/>
      <c r="JZW48" s="401"/>
      <c r="JZX48" s="402"/>
      <c r="JZY48" s="403"/>
      <c r="JZZ48" s="403"/>
      <c r="KAA48" s="404"/>
      <c r="KAB48" s="405"/>
      <c r="KAC48" s="405"/>
      <c r="KAD48" s="405"/>
      <c r="KAE48" s="405"/>
      <c r="KAF48" s="405"/>
      <c r="KAG48" s="406"/>
      <c r="KAH48" s="401"/>
      <c r="KAI48" s="402"/>
      <c r="KAJ48" s="403"/>
      <c r="KAK48" s="403"/>
      <c r="KAL48" s="404"/>
      <c r="KAM48" s="405"/>
      <c r="KAN48" s="405"/>
      <c r="KAO48" s="405"/>
      <c r="KAP48" s="405"/>
      <c r="KAQ48" s="405"/>
      <c r="KAR48" s="406"/>
      <c r="KAS48" s="401"/>
      <c r="KAT48" s="402"/>
      <c r="KAU48" s="403"/>
      <c r="KAV48" s="403"/>
      <c r="KAW48" s="404"/>
      <c r="KAX48" s="405"/>
      <c r="KAY48" s="405"/>
      <c r="KAZ48" s="405"/>
      <c r="KBA48" s="405"/>
      <c r="KBB48" s="405"/>
      <c r="KBC48" s="406"/>
      <c r="KBD48" s="401"/>
      <c r="KBE48" s="402"/>
      <c r="KBF48" s="403"/>
      <c r="KBG48" s="403"/>
      <c r="KBH48" s="404"/>
      <c r="KBI48" s="405"/>
      <c r="KBJ48" s="405"/>
      <c r="KBK48" s="405"/>
      <c r="KBL48" s="405"/>
      <c r="KBM48" s="405"/>
      <c r="KBN48" s="406"/>
      <c r="KBO48" s="401"/>
      <c r="KBP48" s="402"/>
      <c r="KBQ48" s="403"/>
      <c r="KBR48" s="403"/>
      <c r="KBS48" s="404"/>
      <c r="KBT48" s="405"/>
      <c r="KBU48" s="405"/>
      <c r="KBV48" s="405"/>
      <c r="KBW48" s="405"/>
      <c r="KBX48" s="405"/>
      <c r="KBY48" s="406"/>
      <c r="KBZ48" s="401"/>
      <c r="KCA48" s="402"/>
      <c r="KCB48" s="403"/>
      <c r="KCC48" s="403"/>
      <c r="KCD48" s="404"/>
      <c r="KCE48" s="405"/>
      <c r="KCF48" s="405"/>
      <c r="KCG48" s="405"/>
      <c r="KCH48" s="405"/>
      <c r="KCI48" s="405"/>
      <c r="KCJ48" s="406"/>
      <c r="KCK48" s="401"/>
      <c r="KCL48" s="402"/>
      <c r="KCM48" s="403"/>
      <c r="KCN48" s="403"/>
      <c r="KCO48" s="404"/>
      <c r="KCP48" s="405"/>
      <c r="KCQ48" s="405"/>
      <c r="KCR48" s="405"/>
      <c r="KCS48" s="405"/>
      <c r="KCT48" s="405"/>
      <c r="KCU48" s="406"/>
      <c r="KCV48" s="401"/>
      <c r="KCW48" s="402"/>
      <c r="KCX48" s="403"/>
      <c r="KCY48" s="403"/>
      <c r="KCZ48" s="404"/>
      <c r="KDA48" s="405"/>
      <c r="KDB48" s="405"/>
      <c r="KDC48" s="405"/>
      <c r="KDD48" s="405"/>
      <c r="KDE48" s="405"/>
      <c r="KDF48" s="406"/>
      <c r="KDG48" s="401"/>
      <c r="KDH48" s="402"/>
      <c r="KDI48" s="403"/>
      <c r="KDJ48" s="403"/>
      <c r="KDK48" s="404"/>
      <c r="KDL48" s="405"/>
      <c r="KDM48" s="405"/>
      <c r="KDN48" s="405"/>
      <c r="KDO48" s="405"/>
      <c r="KDP48" s="405"/>
      <c r="KDQ48" s="406"/>
      <c r="KDR48" s="401"/>
      <c r="KDS48" s="402"/>
      <c r="KDT48" s="403"/>
      <c r="KDU48" s="403"/>
      <c r="KDV48" s="404"/>
      <c r="KDW48" s="405"/>
      <c r="KDX48" s="405"/>
      <c r="KDY48" s="405"/>
      <c r="KDZ48" s="405"/>
      <c r="KEA48" s="405"/>
      <c r="KEB48" s="406"/>
      <c r="KEC48" s="401"/>
      <c r="KED48" s="402"/>
      <c r="KEE48" s="403"/>
      <c r="KEF48" s="403"/>
      <c r="KEG48" s="404"/>
      <c r="KEH48" s="405"/>
      <c r="KEI48" s="405"/>
      <c r="KEJ48" s="405"/>
      <c r="KEK48" s="405"/>
      <c r="KEL48" s="405"/>
      <c r="KEM48" s="406"/>
      <c r="KEN48" s="401"/>
      <c r="KEO48" s="402"/>
      <c r="KEP48" s="403"/>
      <c r="KEQ48" s="403"/>
      <c r="KER48" s="404"/>
      <c r="KES48" s="405"/>
      <c r="KET48" s="405"/>
      <c r="KEU48" s="405"/>
      <c r="KEV48" s="405"/>
      <c r="KEW48" s="405"/>
      <c r="KEX48" s="406"/>
      <c r="KEY48" s="401"/>
      <c r="KEZ48" s="402"/>
      <c r="KFA48" s="403"/>
      <c r="KFB48" s="403"/>
      <c r="KFC48" s="404"/>
      <c r="KFD48" s="405"/>
      <c r="KFE48" s="405"/>
      <c r="KFF48" s="405"/>
      <c r="KFG48" s="405"/>
      <c r="KFH48" s="405"/>
      <c r="KFI48" s="406"/>
      <c r="KFJ48" s="401"/>
      <c r="KFK48" s="402"/>
      <c r="KFL48" s="403"/>
      <c r="KFM48" s="403"/>
      <c r="KFN48" s="404"/>
      <c r="KFO48" s="405"/>
      <c r="KFP48" s="405"/>
      <c r="KFQ48" s="405"/>
      <c r="KFR48" s="405"/>
      <c r="KFS48" s="405"/>
      <c r="KFT48" s="406"/>
      <c r="KFU48" s="401"/>
      <c r="KFV48" s="402"/>
      <c r="KFW48" s="403"/>
      <c r="KFX48" s="403"/>
      <c r="KFY48" s="404"/>
      <c r="KFZ48" s="405"/>
      <c r="KGA48" s="405"/>
      <c r="KGB48" s="405"/>
      <c r="KGC48" s="405"/>
      <c r="KGD48" s="405"/>
      <c r="KGE48" s="406"/>
      <c r="KGF48" s="401"/>
      <c r="KGG48" s="402"/>
      <c r="KGH48" s="403"/>
      <c r="KGI48" s="403"/>
      <c r="KGJ48" s="404"/>
      <c r="KGK48" s="405"/>
      <c r="KGL48" s="405"/>
      <c r="KGM48" s="405"/>
      <c r="KGN48" s="405"/>
      <c r="KGO48" s="405"/>
      <c r="KGP48" s="406"/>
      <c r="KGQ48" s="401"/>
      <c r="KGR48" s="402"/>
      <c r="KGS48" s="403"/>
      <c r="KGT48" s="403"/>
      <c r="KGU48" s="404"/>
      <c r="KGV48" s="405"/>
      <c r="KGW48" s="405"/>
      <c r="KGX48" s="405"/>
      <c r="KGY48" s="405"/>
      <c r="KGZ48" s="405"/>
      <c r="KHA48" s="406"/>
      <c r="KHB48" s="401"/>
      <c r="KHC48" s="402"/>
      <c r="KHD48" s="403"/>
      <c r="KHE48" s="403"/>
      <c r="KHF48" s="404"/>
      <c r="KHG48" s="405"/>
      <c r="KHH48" s="405"/>
      <c r="KHI48" s="405"/>
      <c r="KHJ48" s="405"/>
      <c r="KHK48" s="405"/>
      <c r="KHL48" s="406"/>
      <c r="KHM48" s="401"/>
      <c r="KHN48" s="402"/>
      <c r="KHO48" s="403"/>
      <c r="KHP48" s="403"/>
      <c r="KHQ48" s="404"/>
      <c r="KHR48" s="405"/>
      <c r="KHS48" s="405"/>
      <c r="KHT48" s="405"/>
      <c r="KHU48" s="405"/>
      <c r="KHV48" s="405"/>
      <c r="KHW48" s="406"/>
      <c r="KHX48" s="401"/>
      <c r="KHY48" s="402"/>
      <c r="KHZ48" s="403"/>
      <c r="KIA48" s="403"/>
      <c r="KIB48" s="404"/>
      <c r="KIC48" s="405"/>
      <c r="KID48" s="405"/>
      <c r="KIE48" s="405"/>
      <c r="KIF48" s="405"/>
      <c r="KIG48" s="405"/>
      <c r="KIH48" s="406"/>
      <c r="KII48" s="401"/>
      <c r="KIJ48" s="402"/>
      <c r="KIK48" s="403"/>
      <c r="KIL48" s="403"/>
      <c r="KIM48" s="404"/>
      <c r="KIN48" s="405"/>
      <c r="KIO48" s="405"/>
      <c r="KIP48" s="405"/>
      <c r="KIQ48" s="405"/>
      <c r="KIR48" s="405"/>
      <c r="KIS48" s="406"/>
      <c r="KIT48" s="401"/>
      <c r="KIU48" s="402"/>
      <c r="KIV48" s="403"/>
      <c r="KIW48" s="403"/>
      <c r="KIX48" s="404"/>
      <c r="KIY48" s="405"/>
      <c r="KIZ48" s="405"/>
      <c r="KJA48" s="405"/>
      <c r="KJB48" s="405"/>
      <c r="KJC48" s="405"/>
      <c r="KJD48" s="406"/>
      <c r="KJE48" s="401"/>
      <c r="KJF48" s="402"/>
      <c r="KJG48" s="403"/>
      <c r="KJH48" s="403"/>
      <c r="KJI48" s="404"/>
      <c r="KJJ48" s="405"/>
      <c r="KJK48" s="405"/>
      <c r="KJL48" s="405"/>
      <c r="KJM48" s="405"/>
      <c r="KJN48" s="405"/>
      <c r="KJO48" s="406"/>
      <c r="KJP48" s="401"/>
      <c r="KJQ48" s="402"/>
      <c r="KJR48" s="403"/>
      <c r="KJS48" s="403"/>
      <c r="KJT48" s="404"/>
      <c r="KJU48" s="405"/>
      <c r="KJV48" s="405"/>
      <c r="KJW48" s="405"/>
      <c r="KJX48" s="405"/>
      <c r="KJY48" s="405"/>
      <c r="KJZ48" s="406"/>
      <c r="KKA48" s="401"/>
      <c r="KKB48" s="402"/>
      <c r="KKC48" s="403"/>
      <c r="KKD48" s="403"/>
      <c r="KKE48" s="404"/>
      <c r="KKF48" s="405"/>
      <c r="KKG48" s="405"/>
      <c r="KKH48" s="405"/>
      <c r="KKI48" s="405"/>
      <c r="KKJ48" s="405"/>
      <c r="KKK48" s="406"/>
      <c r="KKL48" s="401"/>
      <c r="KKM48" s="402"/>
      <c r="KKN48" s="403"/>
      <c r="KKO48" s="403"/>
      <c r="KKP48" s="404"/>
      <c r="KKQ48" s="405"/>
      <c r="KKR48" s="405"/>
      <c r="KKS48" s="405"/>
      <c r="KKT48" s="405"/>
      <c r="KKU48" s="405"/>
      <c r="KKV48" s="406"/>
      <c r="KKW48" s="401"/>
      <c r="KKX48" s="402"/>
      <c r="KKY48" s="403"/>
      <c r="KKZ48" s="403"/>
      <c r="KLA48" s="404"/>
      <c r="KLB48" s="405"/>
      <c r="KLC48" s="405"/>
      <c r="KLD48" s="405"/>
      <c r="KLE48" s="405"/>
      <c r="KLF48" s="405"/>
      <c r="KLG48" s="406"/>
      <c r="KLH48" s="401"/>
      <c r="KLI48" s="402"/>
      <c r="KLJ48" s="403"/>
      <c r="KLK48" s="403"/>
      <c r="KLL48" s="404"/>
      <c r="KLM48" s="405"/>
      <c r="KLN48" s="405"/>
      <c r="KLO48" s="405"/>
      <c r="KLP48" s="405"/>
      <c r="KLQ48" s="405"/>
      <c r="KLR48" s="406"/>
      <c r="KLS48" s="401"/>
      <c r="KLT48" s="402"/>
      <c r="KLU48" s="403"/>
      <c r="KLV48" s="403"/>
      <c r="KLW48" s="404"/>
      <c r="KLX48" s="405"/>
      <c r="KLY48" s="405"/>
      <c r="KLZ48" s="405"/>
      <c r="KMA48" s="405"/>
      <c r="KMB48" s="405"/>
      <c r="KMC48" s="406"/>
      <c r="KMD48" s="401"/>
      <c r="KME48" s="402"/>
      <c r="KMF48" s="403"/>
      <c r="KMG48" s="403"/>
      <c r="KMH48" s="404"/>
      <c r="KMI48" s="405"/>
      <c r="KMJ48" s="405"/>
      <c r="KMK48" s="405"/>
      <c r="KML48" s="405"/>
      <c r="KMM48" s="405"/>
      <c r="KMN48" s="406"/>
      <c r="KMO48" s="401"/>
      <c r="KMP48" s="402"/>
      <c r="KMQ48" s="403"/>
      <c r="KMR48" s="403"/>
      <c r="KMS48" s="404"/>
      <c r="KMT48" s="405"/>
      <c r="KMU48" s="405"/>
      <c r="KMV48" s="405"/>
      <c r="KMW48" s="405"/>
      <c r="KMX48" s="405"/>
      <c r="KMY48" s="406"/>
      <c r="KMZ48" s="401"/>
      <c r="KNA48" s="402"/>
      <c r="KNB48" s="403"/>
      <c r="KNC48" s="403"/>
      <c r="KND48" s="404"/>
      <c r="KNE48" s="405"/>
      <c r="KNF48" s="405"/>
      <c r="KNG48" s="405"/>
      <c r="KNH48" s="405"/>
      <c r="KNI48" s="405"/>
      <c r="KNJ48" s="406"/>
      <c r="KNK48" s="401"/>
      <c r="KNL48" s="402"/>
      <c r="KNM48" s="403"/>
      <c r="KNN48" s="403"/>
      <c r="KNO48" s="404"/>
      <c r="KNP48" s="405"/>
      <c r="KNQ48" s="405"/>
      <c r="KNR48" s="405"/>
      <c r="KNS48" s="405"/>
      <c r="KNT48" s="405"/>
      <c r="KNU48" s="406"/>
      <c r="KNV48" s="401"/>
      <c r="KNW48" s="402"/>
      <c r="KNX48" s="403"/>
      <c r="KNY48" s="403"/>
      <c r="KNZ48" s="404"/>
      <c r="KOA48" s="405"/>
      <c r="KOB48" s="405"/>
      <c r="KOC48" s="405"/>
      <c r="KOD48" s="405"/>
      <c r="KOE48" s="405"/>
      <c r="KOF48" s="406"/>
      <c r="KOG48" s="401"/>
      <c r="KOH48" s="402"/>
      <c r="KOI48" s="403"/>
      <c r="KOJ48" s="403"/>
      <c r="KOK48" s="404"/>
      <c r="KOL48" s="405"/>
      <c r="KOM48" s="405"/>
      <c r="KON48" s="405"/>
      <c r="KOO48" s="405"/>
      <c r="KOP48" s="405"/>
      <c r="KOQ48" s="406"/>
      <c r="KOR48" s="401"/>
      <c r="KOS48" s="402"/>
      <c r="KOT48" s="403"/>
      <c r="KOU48" s="403"/>
      <c r="KOV48" s="404"/>
      <c r="KOW48" s="405"/>
      <c r="KOX48" s="405"/>
      <c r="KOY48" s="405"/>
      <c r="KOZ48" s="405"/>
      <c r="KPA48" s="405"/>
      <c r="KPB48" s="406"/>
      <c r="KPC48" s="401"/>
      <c r="KPD48" s="402"/>
      <c r="KPE48" s="403"/>
      <c r="KPF48" s="403"/>
      <c r="KPG48" s="404"/>
      <c r="KPH48" s="405"/>
      <c r="KPI48" s="405"/>
      <c r="KPJ48" s="405"/>
      <c r="KPK48" s="405"/>
      <c r="KPL48" s="405"/>
      <c r="KPM48" s="406"/>
      <c r="KPN48" s="401"/>
      <c r="KPO48" s="402"/>
      <c r="KPP48" s="403"/>
      <c r="KPQ48" s="403"/>
      <c r="KPR48" s="404"/>
      <c r="KPS48" s="405"/>
      <c r="KPT48" s="405"/>
      <c r="KPU48" s="405"/>
      <c r="KPV48" s="405"/>
      <c r="KPW48" s="405"/>
      <c r="KPX48" s="406"/>
      <c r="KPY48" s="401"/>
      <c r="KPZ48" s="402"/>
      <c r="KQA48" s="403"/>
      <c r="KQB48" s="403"/>
      <c r="KQC48" s="404"/>
      <c r="KQD48" s="405"/>
      <c r="KQE48" s="405"/>
      <c r="KQF48" s="405"/>
      <c r="KQG48" s="405"/>
      <c r="KQH48" s="405"/>
      <c r="KQI48" s="406"/>
      <c r="KQJ48" s="401"/>
      <c r="KQK48" s="402"/>
      <c r="KQL48" s="403"/>
      <c r="KQM48" s="403"/>
      <c r="KQN48" s="404"/>
      <c r="KQO48" s="405"/>
      <c r="KQP48" s="405"/>
      <c r="KQQ48" s="405"/>
      <c r="KQR48" s="405"/>
      <c r="KQS48" s="405"/>
      <c r="KQT48" s="406"/>
      <c r="KQU48" s="401"/>
      <c r="KQV48" s="402"/>
      <c r="KQW48" s="403"/>
      <c r="KQX48" s="403"/>
      <c r="KQY48" s="404"/>
      <c r="KQZ48" s="405"/>
      <c r="KRA48" s="405"/>
      <c r="KRB48" s="405"/>
      <c r="KRC48" s="405"/>
      <c r="KRD48" s="405"/>
      <c r="KRE48" s="406"/>
      <c r="KRF48" s="401"/>
      <c r="KRG48" s="402"/>
      <c r="KRH48" s="403"/>
      <c r="KRI48" s="403"/>
      <c r="KRJ48" s="404"/>
      <c r="KRK48" s="405"/>
      <c r="KRL48" s="405"/>
      <c r="KRM48" s="405"/>
      <c r="KRN48" s="405"/>
      <c r="KRO48" s="405"/>
      <c r="KRP48" s="406"/>
      <c r="KRQ48" s="401"/>
      <c r="KRR48" s="402"/>
      <c r="KRS48" s="403"/>
      <c r="KRT48" s="403"/>
      <c r="KRU48" s="404"/>
      <c r="KRV48" s="405"/>
      <c r="KRW48" s="405"/>
      <c r="KRX48" s="405"/>
      <c r="KRY48" s="405"/>
      <c r="KRZ48" s="405"/>
      <c r="KSA48" s="406"/>
      <c r="KSB48" s="401"/>
      <c r="KSC48" s="402"/>
      <c r="KSD48" s="403"/>
      <c r="KSE48" s="403"/>
      <c r="KSF48" s="404"/>
      <c r="KSG48" s="405"/>
      <c r="KSH48" s="405"/>
      <c r="KSI48" s="405"/>
      <c r="KSJ48" s="405"/>
      <c r="KSK48" s="405"/>
      <c r="KSL48" s="406"/>
      <c r="KSM48" s="401"/>
      <c r="KSN48" s="402"/>
      <c r="KSO48" s="403"/>
      <c r="KSP48" s="403"/>
      <c r="KSQ48" s="404"/>
      <c r="KSR48" s="405"/>
      <c r="KSS48" s="405"/>
      <c r="KST48" s="405"/>
      <c r="KSU48" s="405"/>
      <c r="KSV48" s="405"/>
      <c r="KSW48" s="406"/>
      <c r="KSX48" s="401"/>
      <c r="KSY48" s="402"/>
      <c r="KSZ48" s="403"/>
      <c r="KTA48" s="403"/>
      <c r="KTB48" s="404"/>
      <c r="KTC48" s="405"/>
      <c r="KTD48" s="405"/>
      <c r="KTE48" s="405"/>
      <c r="KTF48" s="405"/>
      <c r="KTG48" s="405"/>
      <c r="KTH48" s="406"/>
      <c r="KTI48" s="401"/>
      <c r="KTJ48" s="402"/>
      <c r="KTK48" s="403"/>
      <c r="KTL48" s="403"/>
      <c r="KTM48" s="404"/>
      <c r="KTN48" s="405"/>
      <c r="KTO48" s="405"/>
      <c r="KTP48" s="405"/>
      <c r="KTQ48" s="405"/>
      <c r="KTR48" s="405"/>
      <c r="KTS48" s="406"/>
      <c r="KTT48" s="401"/>
      <c r="KTU48" s="402"/>
      <c r="KTV48" s="403"/>
      <c r="KTW48" s="403"/>
      <c r="KTX48" s="404"/>
      <c r="KTY48" s="405"/>
      <c r="KTZ48" s="405"/>
      <c r="KUA48" s="405"/>
      <c r="KUB48" s="405"/>
      <c r="KUC48" s="405"/>
      <c r="KUD48" s="406"/>
      <c r="KUE48" s="401"/>
      <c r="KUF48" s="402"/>
      <c r="KUG48" s="403"/>
      <c r="KUH48" s="403"/>
      <c r="KUI48" s="404"/>
      <c r="KUJ48" s="405"/>
      <c r="KUK48" s="405"/>
      <c r="KUL48" s="405"/>
      <c r="KUM48" s="405"/>
      <c r="KUN48" s="405"/>
      <c r="KUO48" s="406"/>
      <c r="KUP48" s="401"/>
      <c r="KUQ48" s="402"/>
      <c r="KUR48" s="403"/>
      <c r="KUS48" s="403"/>
      <c r="KUT48" s="404"/>
      <c r="KUU48" s="405"/>
      <c r="KUV48" s="405"/>
      <c r="KUW48" s="405"/>
      <c r="KUX48" s="405"/>
      <c r="KUY48" s="405"/>
      <c r="KUZ48" s="406"/>
      <c r="KVA48" s="401"/>
      <c r="KVB48" s="402"/>
      <c r="KVC48" s="403"/>
      <c r="KVD48" s="403"/>
      <c r="KVE48" s="404"/>
      <c r="KVF48" s="405"/>
      <c r="KVG48" s="405"/>
      <c r="KVH48" s="405"/>
      <c r="KVI48" s="405"/>
      <c r="KVJ48" s="405"/>
      <c r="KVK48" s="406"/>
      <c r="KVL48" s="401"/>
      <c r="KVM48" s="402"/>
      <c r="KVN48" s="403"/>
      <c r="KVO48" s="403"/>
      <c r="KVP48" s="404"/>
      <c r="KVQ48" s="405"/>
      <c r="KVR48" s="405"/>
      <c r="KVS48" s="405"/>
      <c r="KVT48" s="405"/>
      <c r="KVU48" s="405"/>
      <c r="KVV48" s="406"/>
      <c r="KVW48" s="401"/>
      <c r="KVX48" s="402"/>
      <c r="KVY48" s="403"/>
      <c r="KVZ48" s="403"/>
      <c r="KWA48" s="404"/>
      <c r="KWB48" s="405"/>
      <c r="KWC48" s="405"/>
      <c r="KWD48" s="405"/>
      <c r="KWE48" s="405"/>
      <c r="KWF48" s="405"/>
      <c r="KWG48" s="406"/>
      <c r="KWH48" s="401"/>
      <c r="KWI48" s="402"/>
      <c r="KWJ48" s="403"/>
      <c r="KWK48" s="403"/>
      <c r="KWL48" s="404"/>
      <c r="KWM48" s="405"/>
      <c r="KWN48" s="405"/>
      <c r="KWO48" s="405"/>
      <c r="KWP48" s="405"/>
      <c r="KWQ48" s="405"/>
      <c r="KWR48" s="406"/>
      <c r="KWS48" s="401"/>
      <c r="KWT48" s="402"/>
      <c r="KWU48" s="403"/>
      <c r="KWV48" s="403"/>
      <c r="KWW48" s="404"/>
      <c r="KWX48" s="405"/>
      <c r="KWY48" s="405"/>
      <c r="KWZ48" s="405"/>
      <c r="KXA48" s="405"/>
      <c r="KXB48" s="405"/>
      <c r="KXC48" s="406"/>
      <c r="KXD48" s="401"/>
      <c r="KXE48" s="402"/>
      <c r="KXF48" s="403"/>
      <c r="KXG48" s="403"/>
      <c r="KXH48" s="404"/>
      <c r="KXI48" s="405"/>
      <c r="KXJ48" s="405"/>
      <c r="KXK48" s="405"/>
      <c r="KXL48" s="405"/>
      <c r="KXM48" s="405"/>
      <c r="KXN48" s="406"/>
      <c r="KXO48" s="401"/>
      <c r="KXP48" s="402"/>
      <c r="KXQ48" s="403"/>
      <c r="KXR48" s="403"/>
      <c r="KXS48" s="404"/>
      <c r="KXT48" s="405"/>
      <c r="KXU48" s="405"/>
      <c r="KXV48" s="405"/>
      <c r="KXW48" s="405"/>
      <c r="KXX48" s="405"/>
      <c r="KXY48" s="406"/>
      <c r="KXZ48" s="401"/>
      <c r="KYA48" s="402"/>
      <c r="KYB48" s="403"/>
      <c r="KYC48" s="403"/>
      <c r="KYD48" s="404"/>
      <c r="KYE48" s="405"/>
      <c r="KYF48" s="405"/>
      <c r="KYG48" s="405"/>
      <c r="KYH48" s="405"/>
      <c r="KYI48" s="405"/>
      <c r="KYJ48" s="406"/>
      <c r="KYK48" s="401"/>
      <c r="KYL48" s="402"/>
      <c r="KYM48" s="403"/>
      <c r="KYN48" s="403"/>
      <c r="KYO48" s="404"/>
      <c r="KYP48" s="405"/>
      <c r="KYQ48" s="405"/>
      <c r="KYR48" s="405"/>
      <c r="KYS48" s="405"/>
      <c r="KYT48" s="405"/>
      <c r="KYU48" s="406"/>
      <c r="KYV48" s="401"/>
      <c r="KYW48" s="402"/>
      <c r="KYX48" s="403"/>
      <c r="KYY48" s="403"/>
      <c r="KYZ48" s="404"/>
      <c r="KZA48" s="405"/>
      <c r="KZB48" s="405"/>
      <c r="KZC48" s="405"/>
      <c r="KZD48" s="405"/>
      <c r="KZE48" s="405"/>
      <c r="KZF48" s="406"/>
      <c r="KZG48" s="401"/>
      <c r="KZH48" s="402"/>
      <c r="KZI48" s="403"/>
      <c r="KZJ48" s="403"/>
      <c r="KZK48" s="404"/>
      <c r="KZL48" s="405"/>
      <c r="KZM48" s="405"/>
      <c r="KZN48" s="405"/>
      <c r="KZO48" s="405"/>
      <c r="KZP48" s="405"/>
      <c r="KZQ48" s="406"/>
      <c r="KZR48" s="401"/>
      <c r="KZS48" s="402"/>
      <c r="KZT48" s="403"/>
      <c r="KZU48" s="403"/>
      <c r="KZV48" s="404"/>
      <c r="KZW48" s="405"/>
      <c r="KZX48" s="405"/>
      <c r="KZY48" s="405"/>
      <c r="KZZ48" s="405"/>
      <c r="LAA48" s="405"/>
      <c r="LAB48" s="406"/>
      <c r="LAC48" s="401"/>
      <c r="LAD48" s="402"/>
      <c r="LAE48" s="403"/>
      <c r="LAF48" s="403"/>
      <c r="LAG48" s="404"/>
      <c r="LAH48" s="405"/>
      <c r="LAI48" s="405"/>
      <c r="LAJ48" s="405"/>
      <c r="LAK48" s="405"/>
      <c r="LAL48" s="405"/>
      <c r="LAM48" s="406"/>
      <c r="LAN48" s="401"/>
      <c r="LAO48" s="402"/>
      <c r="LAP48" s="403"/>
      <c r="LAQ48" s="403"/>
      <c r="LAR48" s="404"/>
      <c r="LAS48" s="405"/>
      <c r="LAT48" s="405"/>
      <c r="LAU48" s="405"/>
      <c r="LAV48" s="405"/>
      <c r="LAW48" s="405"/>
      <c r="LAX48" s="406"/>
      <c r="LAY48" s="401"/>
      <c r="LAZ48" s="402"/>
      <c r="LBA48" s="403"/>
      <c r="LBB48" s="403"/>
      <c r="LBC48" s="404"/>
      <c r="LBD48" s="405"/>
      <c r="LBE48" s="405"/>
      <c r="LBF48" s="405"/>
      <c r="LBG48" s="405"/>
      <c r="LBH48" s="405"/>
      <c r="LBI48" s="406"/>
      <c r="LBJ48" s="401"/>
      <c r="LBK48" s="402"/>
      <c r="LBL48" s="403"/>
      <c r="LBM48" s="403"/>
      <c r="LBN48" s="404"/>
      <c r="LBO48" s="405"/>
      <c r="LBP48" s="405"/>
      <c r="LBQ48" s="405"/>
      <c r="LBR48" s="405"/>
      <c r="LBS48" s="405"/>
      <c r="LBT48" s="406"/>
      <c r="LBU48" s="401"/>
      <c r="LBV48" s="402"/>
      <c r="LBW48" s="403"/>
      <c r="LBX48" s="403"/>
      <c r="LBY48" s="404"/>
      <c r="LBZ48" s="405"/>
      <c r="LCA48" s="405"/>
      <c r="LCB48" s="405"/>
      <c r="LCC48" s="405"/>
      <c r="LCD48" s="405"/>
      <c r="LCE48" s="406"/>
      <c r="LCF48" s="401"/>
      <c r="LCG48" s="402"/>
      <c r="LCH48" s="403"/>
      <c r="LCI48" s="403"/>
      <c r="LCJ48" s="404"/>
      <c r="LCK48" s="405"/>
      <c r="LCL48" s="405"/>
      <c r="LCM48" s="405"/>
      <c r="LCN48" s="405"/>
      <c r="LCO48" s="405"/>
      <c r="LCP48" s="406"/>
      <c r="LCQ48" s="401"/>
      <c r="LCR48" s="402"/>
      <c r="LCS48" s="403"/>
      <c r="LCT48" s="403"/>
      <c r="LCU48" s="404"/>
      <c r="LCV48" s="405"/>
      <c r="LCW48" s="405"/>
      <c r="LCX48" s="405"/>
      <c r="LCY48" s="405"/>
      <c r="LCZ48" s="405"/>
      <c r="LDA48" s="406"/>
      <c r="LDB48" s="401"/>
      <c r="LDC48" s="402"/>
      <c r="LDD48" s="403"/>
      <c r="LDE48" s="403"/>
      <c r="LDF48" s="404"/>
      <c r="LDG48" s="405"/>
      <c r="LDH48" s="405"/>
      <c r="LDI48" s="405"/>
      <c r="LDJ48" s="405"/>
      <c r="LDK48" s="405"/>
      <c r="LDL48" s="406"/>
      <c r="LDM48" s="401"/>
      <c r="LDN48" s="402"/>
      <c r="LDO48" s="403"/>
      <c r="LDP48" s="403"/>
      <c r="LDQ48" s="404"/>
      <c r="LDR48" s="405"/>
      <c r="LDS48" s="405"/>
      <c r="LDT48" s="405"/>
      <c r="LDU48" s="405"/>
      <c r="LDV48" s="405"/>
      <c r="LDW48" s="406"/>
      <c r="LDX48" s="401"/>
      <c r="LDY48" s="402"/>
      <c r="LDZ48" s="403"/>
      <c r="LEA48" s="403"/>
      <c r="LEB48" s="404"/>
      <c r="LEC48" s="405"/>
      <c r="LED48" s="405"/>
      <c r="LEE48" s="405"/>
      <c r="LEF48" s="405"/>
      <c r="LEG48" s="405"/>
      <c r="LEH48" s="406"/>
      <c r="LEI48" s="401"/>
      <c r="LEJ48" s="402"/>
      <c r="LEK48" s="403"/>
      <c r="LEL48" s="403"/>
      <c r="LEM48" s="404"/>
      <c r="LEN48" s="405"/>
      <c r="LEO48" s="405"/>
      <c r="LEP48" s="405"/>
      <c r="LEQ48" s="405"/>
      <c r="LER48" s="405"/>
      <c r="LES48" s="406"/>
      <c r="LET48" s="401"/>
      <c r="LEU48" s="402"/>
      <c r="LEV48" s="403"/>
      <c r="LEW48" s="403"/>
      <c r="LEX48" s="404"/>
      <c r="LEY48" s="405"/>
      <c r="LEZ48" s="405"/>
      <c r="LFA48" s="405"/>
      <c r="LFB48" s="405"/>
      <c r="LFC48" s="405"/>
      <c r="LFD48" s="406"/>
      <c r="LFE48" s="401"/>
      <c r="LFF48" s="402"/>
      <c r="LFG48" s="403"/>
      <c r="LFH48" s="403"/>
      <c r="LFI48" s="404"/>
      <c r="LFJ48" s="405"/>
      <c r="LFK48" s="405"/>
      <c r="LFL48" s="405"/>
      <c r="LFM48" s="405"/>
      <c r="LFN48" s="405"/>
      <c r="LFO48" s="406"/>
      <c r="LFP48" s="401"/>
      <c r="LFQ48" s="402"/>
      <c r="LFR48" s="403"/>
      <c r="LFS48" s="403"/>
      <c r="LFT48" s="404"/>
      <c r="LFU48" s="405"/>
      <c r="LFV48" s="405"/>
      <c r="LFW48" s="405"/>
      <c r="LFX48" s="405"/>
      <c r="LFY48" s="405"/>
      <c r="LFZ48" s="406"/>
      <c r="LGA48" s="401"/>
      <c r="LGB48" s="402"/>
      <c r="LGC48" s="403"/>
      <c r="LGD48" s="403"/>
      <c r="LGE48" s="404"/>
      <c r="LGF48" s="405"/>
      <c r="LGG48" s="405"/>
      <c r="LGH48" s="405"/>
      <c r="LGI48" s="405"/>
      <c r="LGJ48" s="405"/>
      <c r="LGK48" s="406"/>
      <c r="LGL48" s="401"/>
      <c r="LGM48" s="402"/>
      <c r="LGN48" s="403"/>
      <c r="LGO48" s="403"/>
      <c r="LGP48" s="404"/>
      <c r="LGQ48" s="405"/>
      <c r="LGR48" s="405"/>
      <c r="LGS48" s="405"/>
      <c r="LGT48" s="405"/>
      <c r="LGU48" s="405"/>
      <c r="LGV48" s="406"/>
      <c r="LGW48" s="401"/>
      <c r="LGX48" s="402"/>
      <c r="LGY48" s="403"/>
      <c r="LGZ48" s="403"/>
      <c r="LHA48" s="404"/>
      <c r="LHB48" s="405"/>
      <c r="LHC48" s="405"/>
      <c r="LHD48" s="405"/>
      <c r="LHE48" s="405"/>
      <c r="LHF48" s="405"/>
      <c r="LHG48" s="406"/>
      <c r="LHH48" s="401"/>
      <c r="LHI48" s="402"/>
      <c r="LHJ48" s="403"/>
      <c r="LHK48" s="403"/>
      <c r="LHL48" s="404"/>
      <c r="LHM48" s="405"/>
      <c r="LHN48" s="405"/>
      <c r="LHO48" s="405"/>
      <c r="LHP48" s="405"/>
      <c r="LHQ48" s="405"/>
      <c r="LHR48" s="406"/>
      <c r="LHS48" s="401"/>
      <c r="LHT48" s="402"/>
      <c r="LHU48" s="403"/>
      <c r="LHV48" s="403"/>
      <c r="LHW48" s="404"/>
      <c r="LHX48" s="405"/>
      <c r="LHY48" s="405"/>
      <c r="LHZ48" s="405"/>
      <c r="LIA48" s="405"/>
      <c r="LIB48" s="405"/>
      <c r="LIC48" s="406"/>
      <c r="LID48" s="401"/>
      <c r="LIE48" s="402"/>
      <c r="LIF48" s="403"/>
      <c r="LIG48" s="403"/>
      <c r="LIH48" s="404"/>
      <c r="LII48" s="405"/>
      <c r="LIJ48" s="405"/>
      <c r="LIK48" s="405"/>
      <c r="LIL48" s="405"/>
      <c r="LIM48" s="405"/>
      <c r="LIN48" s="406"/>
      <c r="LIO48" s="401"/>
      <c r="LIP48" s="402"/>
      <c r="LIQ48" s="403"/>
      <c r="LIR48" s="403"/>
      <c r="LIS48" s="404"/>
      <c r="LIT48" s="405"/>
      <c r="LIU48" s="405"/>
      <c r="LIV48" s="405"/>
      <c r="LIW48" s="405"/>
      <c r="LIX48" s="405"/>
      <c r="LIY48" s="406"/>
      <c r="LIZ48" s="401"/>
      <c r="LJA48" s="402"/>
      <c r="LJB48" s="403"/>
      <c r="LJC48" s="403"/>
      <c r="LJD48" s="404"/>
      <c r="LJE48" s="405"/>
      <c r="LJF48" s="405"/>
      <c r="LJG48" s="405"/>
      <c r="LJH48" s="405"/>
      <c r="LJI48" s="405"/>
      <c r="LJJ48" s="406"/>
      <c r="LJK48" s="401"/>
      <c r="LJL48" s="402"/>
      <c r="LJM48" s="403"/>
      <c r="LJN48" s="403"/>
      <c r="LJO48" s="404"/>
      <c r="LJP48" s="405"/>
      <c r="LJQ48" s="405"/>
      <c r="LJR48" s="405"/>
      <c r="LJS48" s="405"/>
      <c r="LJT48" s="405"/>
      <c r="LJU48" s="406"/>
      <c r="LJV48" s="401"/>
      <c r="LJW48" s="402"/>
      <c r="LJX48" s="403"/>
      <c r="LJY48" s="403"/>
      <c r="LJZ48" s="404"/>
      <c r="LKA48" s="405"/>
      <c r="LKB48" s="405"/>
      <c r="LKC48" s="405"/>
      <c r="LKD48" s="405"/>
      <c r="LKE48" s="405"/>
      <c r="LKF48" s="406"/>
      <c r="LKG48" s="401"/>
      <c r="LKH48" s="402"/>
      <c r="LKI48" s="403"/>
      <c r="LKJ48" s="403"/>
      <c r="LKK48" s="404"/>
      <c r="LKL48" s="405"/>
      <c r="LKM48" s="405"/>
      <c r="LKN48" s="405"/>
      <c r="LKO48" s="405"/>
      <c r="LKP48" s="405"/>
      <c r="LKQ48" s="406"/>
      <c r="LKR48" s="401"/>
      <c r="LKS48" s="402"/>
      <c r="LKT48" s="403"/>
      <c r="LKU48" s="403"/>
      <c r="LKV48" s="404"/>
      <c r="LKW48" s="405"/>
      <c r="LKX48" s="405"/>
      <c r="LKY48" s="405"/>
      <c r="LKZ48" s="405"/>
      <c r="LLA48" s="405"/>
      <c r="LLB48" s="406"/>
      <c r="LLC48" s="401"/>
      <c r="LLD48" s="402"/>
      <c r="LLE48" s="403"/>
      <c r="LLF48" s="403"/>
      <c r="LLG48" s="404"/>
      <c r="LLH48" s="405"/>
      <c r="LLI48" s="405"/>
      <c r="LLJ48" s="405"/>
      <c r="LLK48" s="405"/>
      <c r="LLL48" s="405"/>
      <c r="LLM48" s="406"/>
      <c r="LLN48" s="401"/>
      <c r="LLO48" s="402"/>
      <c r="LLP48" s="403"/>
      <c r="LLQ48" s="403"/>
      <c r="LLR48" s="404"/>
      <c r="LLS48" s="405"/>
      <c r="LLT48" s="405"/>
      <c r="LLU48" s="405"/>
      <c r="LLV48" s="405"/>
      <c r="LLW48" s="405"/>
      <c r="LLX48" s="406"/>
      <c r="LLY48" s="401"/>
      <c r="LLZ48" s="402"/>
      <c r="LMA48" s="403"/>
      <c r="LMB48" s="403"/>
      <c r="LMC48" s="404"/>
      <c r="LMD48" s="405"/>
      <c r="LME48" s="405"/>
      <c r="LMF48" s="405"/>
      <c r="LMG48" s="405"/>
      <c r="LMH48" s="405"/>
      <c r="LMI48" s="406"/>
      <c r="LMJ48" s="401"/>
      <c r="LMK48" s="402"/>
      <c r="LML48" s="403"/>
      <c r="LMM48" s="403"/>
      <c r="LMN48" s="404"/>
      <c r="LMO48" s="405"/>
      <c r="LMP48" s="405"/>
      <c r="LMQ48" s="405"/>
      <c r="LMR48" s="405"/>
      <c r="LMS48" s="405"/>
      <c r="LMT48" s="406"/>
      <c r="LMU48" s="401"/>
      <c r="LMV48" s="402"/>
      <c r="LMW48" s="403"/>
      <c r="LMX48" s="403"/>
      <c r="LMY48" s="404"/>
      <c r="LMZ48" s="405"/>
      <c r="LNA48" s="405"/>
      <c r="LNB48" s="405"/>
      <c r="LNC48" s="405"/>
      <c r="LND48" s="405"/>
      <c r="LNE48" s="406"/>
      <c r="LNF48" s="401"/>
      <c r="LNG48" s="402"/>
      <c r="LNH48" s="403"/>
      <c r="LNI48" s="403"/>
      <c r="LNJ48" s="404"/>
      <c r="LNK48" s="405"/>
      <c r="LNL48" s="405"/>
      <c r="LNM48" s="405"/>
      <c r="LNN48" s="405"/>
      <c r="LNO48" s="405"/>
      <c r="LNP48" s="406"/>
      <c r="LNQ48" s="401"/>
      <c r="LNR48" s="402"/>
      <c r="LNS48" s="403"/>
      <c r="LNT48" s="403"/>
      <c r="LNU48" s="404"/>
      <c r="LNV48" s="405"/>
      <c r="LNW48" s="405"/>
      <c r="LNX48" s="405"/>
      <c r="LNY48" s="405"/>
      <c r="LNZ48" s="405"/>
      <c r="LOA48" s="406"/>
      <c r="LOB48" s="401"/>
      <c r="LOC48" s="402"/>
      <c r="LOD48" s="403"/>
      <c r="LOE48" s="403"/>
      <c r="LOF48" s="404"/>
      <c r="LOG48" s="405"/>
      <c r="LOH48" s="405"/>
      <c r="LOI48" s="405"/>
      <c r="LOJ48" s="405"/>
      <c r="LOK48" s="405"/>
      <c r="LOL48" s="406"/>
      <c r="LOM48" s="401"/>
      <c r="LON48" s="402"/>
      <c r="LOO48" s="403"/>
      <c r="LOP48" s="403"/>
      <c r="LOQ48" s="404"/>
      <c r="LOR48" s="405"/>
      <c r="LOS48" s="405"/>
      <c r="LOT48" s="405"/>
      <c r="LOU48" s="405"/>
      <c r="LOV48" s="405"/>
      <c r="LOW48" s="406"/>
      <c r="LOX48" s="401"/>
      <c r="LOY48" s="402"/>
      <c r="LOZ48" s="403"/>
      <c r="LPA48" s="403"/>
      <c r="LPB48" s="404"/>
      <c r="LPC48" s="405"/>
      <c r="LPD48" s="405"/>
      <c r="LPE48" s="405"/>
      <c r="LPF48" s="405"/>
      <c r="LPG48" s="405"/>
      <c r="LPH48" s="406"/>
      <c r="LPI48" s="401"/>
      <c r="LPJ48" s="402"/>
      <c r="LPK48" s="403"/>
      <c r="LPL48" s="403"/>
      <c r="LPM48" s="404"/>
      <c r="LPN48" s="405"/>
      <c r="LPO48" s="405"/>
      <c r="LPP48" s="405"/>
      <c r="LPQ48" s="405"/>
      <c r="LPR48" s="405"/>
      <c r="LPS48" s="406"/>
      <c r="LPT48" s="401"/>
      <c r="LPU48" s="402"/>
      <c r="LPV48" s="403"/>
      <c r="LPW48" s="403"/>
      <c r="LPX48" s="404"/>
      <c r="LPY48" s="405"/>
      <c r="LPZ48" s="405"/>
      <c r="LQA48" s="405"/>
      <c r="LQB48" s="405"/>
      <c r="LQC48" s="405"/>
      <c r="LQD48" s="406"/>
      <c r="LQE48" s="401"/>
      <c r="LQF48" s="402"/>
      <c r="LQG48" s="403"/>
      <c r="LQH48" s="403"/>
      <c r="LQI48" s="404"/>
      <c r="LQJ48" s="405"/>
      <c r="LQK48" s="405"/>
      <c r="LQL48" s="405"/>
      <c r="LQM48" s="405"/>
      <c r="LQN48" s="405"/>
      <c r="LQO48" s="406"/>
      <c r="LQP48" s="401"/>
      <c r="LQQ48" s="402"/>
      <c r="LQR48" s="403"/>
      <c r="LQS48" s="403"/>
      <c r="LQT48" s="404"/>
      <c r="LQU48" s="405"/>
      <c r="LQV48" s="405"/>
      <c r="LQW48" s="405"/>
      <c r="LQX48" s="405"/>
      <c r="LQY48" s="405"/>
      <c r="LQZ48" s="406"/>
      <c r="LRA48" s="401"/>
      <c r="LRB48" s="402"/>
      <c r="LRC48" s="403"/>
      <c r="LRD48" s="403"/>
      <c r="LRE48" s="404"/>
      <c r="LRF48" s="405"/>
      <c r="LRG48" s="405"/>
      <c r="LRH48" s="405"/>
      <c r="LRI48" s="405"/>
      <c r="LRJ48" s="405"/>
      <c r="LRK48" s="406"/>
      <c r="LRL48" s="401"/>
      <c r="LRM48" s="402"/>
      <c r="LRN48" s="403"/>
      <c r="LRO48" s="403"/>
      <c r="LRP48" s="404"/>
      <c r="LRQ48" s="405"/>
      <c r="LRR48" s="405"/>
      <c r="LRS48" s="405"/>
      <c r="LRT48" s="405"/>
      <c r="LRU48" s="405"/>
      <c r="LRV48" s="406"/>
      <c r="LRW48" s="401"/>
      <c r="LRX48" s="402"/>
      <c r="LRY48" s="403"/>
      <c r="LRZ48" s="403"/>
      <c r="LSA48" s="404"/>
      <c r="LSB48" s="405"/>
      <c r="LSC48" s="405"/>
      <c r="LSD48" s="405"/>
      <c r="LSE48" s="405"/>
      <c r="LSF48" s="405"/>
      <c r="LSG48" s="406"/>
      <c r="LSH48" s="401"/>
      <c r="LSI48" s="402"/>
      <c r="LSJ48" s="403"/>
      <c r="LSK48" s="403"/>
      <c r="LSL48" s="404"/>
      <c r="LSM48" s="405"/>
      <c r="LSN48" s="405"/>
      <c r="LSO48" s="405"/>
      <c r="LSP48" s="405"/>
      <c r="LSQ48" s="405"/>
      <c r="LSR48" s="406"/>
      <c r="LSS48" s="401"/>
      <c r="LST48" s="402"/>
      <c r="LSU48" s="403"/>
      <c r="LSV48" s="403"/>
      <c r="LSW48" s="404"/>
      <c r="LSX48" s="405"/>
      <c r="LSY48" s="405"/>
      <c r="LSZ48" s="405"/>
      <c r="LTA48" s="405"/>
      <c r="LTB48" s="405"/>
      <c r="LTC48" s="406"/>
      <c r="LTD48" s="401"/>
      <c r="LTE48" s="402"/>
      <c r="LTF48" s="403"/>
      <c r="LTG48" s="403"/>
      <c r="LTH48" s="404"/>
      <c r="LTI48" s="405"/>
      <c r="LTJ48" s="405"/>
      <c r="LTK48" s="405"/>
      <c r="LTL48" s="405"/>
      <c r="LTM48" s="405"/>
      <c r="LTN48" s="406"/>
      <c r="LTO48" s="401"/>
      <c r="LTP48" s="402"/>
      <c r="LTQ48" s="403"/>
      <c r="LTR48" s="403"/>
      <c r="LTS48" s="404"/>
      <c r="LTT48" s="405"/>
      <c r="LTU48" s="405"/>
      <c r="LTV48" s="405"/>
      <c r="LTW48" s="405"/>
      <c r="LTX48" s="405"/>
      <c r="LTY48" s="406"/>
      <c r="LTZ48" s="401"/>
      <c r="LUA48" s="402"/>
      <c r="LUB48" s="403"/>
      <c r="LUC48" s="403"/>
      <c r="LUD48" s="404"/>
      <c r="LUE48" s="405"/>
      <c r="LUF48" s="405"/>
      <c r="LUG48" s="405"/>
      <c r="LUH48" s="405"/>
      <c r="LUI48" s="405"/>
      <c r="LUJ48" s="406"/>
      <c r="LUK48" s="401"/>
      <c r="LUL48" s="402"/>
      <c r="LUM48" s="403"/>
      <c r="LUN48" s="403"/>
      <c r="LUO48" s="404"/>
      <c r="LUP48" s="405"/>
      <c r="LUQ48" s="405"/>
      <c r="LUR48" s="405"/>
      <c r="LUS48" s="405"/>
      <c r="LUT48" s="405"/>
      <c r="LUU48" s="406"/>
      <c r="LUV48" s="401"/>
      <c r="LUW48" s="402"/>
      <c r="LUX48" s="403"/>
      <c r="LUY48" s="403"/>
      <c r="LUZ48" s="404"/>
      <c r="LVA48" s="405"/>
      <c r="LVB48" s="405"/>
      <c r="LVC48" s="405"/>
      <c r="LVD48" s="405"/>
      <c r="LVE48" s="405"/>
      <c r="LVF48" s="406"/>
      <c r="LVG48" s="401"/>
      <c r="LVH48" s="402"/>
      <c r="LVI48" s="403"/>
      <c r="LVJ48" s="403"/>
      <c r="LVK48" s="404"/>
      <c r="LVL48" s="405"/>
      <c r="LVM48" s="405"/>
      <c r="LVN48" s="405"/>
      <c r="LVO48" s="405"/>
      <c r="LVP48" s="405"/>
      <c r="LVQ48" s="406"/>
      <c r="LVR48" s="401"/>
      <c r="LVS48" s="402"/>
      <c r="LVT48" s="403"/>
      <c r="LVU48" s="403"/>
      <c r="LVV48" s="404"/>
      <c r="LVW48" s="405"/>
      <c r="LVX48" s="405"/>
      <c r="LVY48" s="405"/>
      <c r="LVZ48" s="405"/>
      <c r="LWA48" s="405"/>
      <c r="LWB48" s="406"/>
      <c r="LWC48" s="401"/>
      <c r="LWD48" s="402"/>
      <c r="LWE48" s="403"/>
      <c r="LWF48" s="403"/>
      <c r="LWG48" s="404"/>
      <c r="LWH48" s="405"/>
      <c r="LWI48" s="405"/>
      <c r="LWJ48" s="405"/>
      <c r="LWK48" s="405"/>
      <c r="LWL48" s="405"/>
      <c r="LWM48" s="406"/>
      <c r="LWN48" s="401"/>
      <c r="LWO48" s="402"/>
      <c r="LWP48" s="403"/>
      <c r="LWQ48" s="403"/>
      <c r="LWR48" s="404"/>
      <c r="LWS48" s="405"/>
      <c r="LWT48" s="405"/>
      <c r="LWU48" s="405"/>
      <c r="LWV48" s="405"/>
      <c r="LWW48" s="405"/>
      <c r="LWX48" s="406"/>
      <c r="LWY48" s="401"/>
      <c r="LWZ48" s="402"/>
      <c r="LXA48" s="403"/>
      <c r="LXB48" s="403"/>
      <c r="LXC48" s="404"/>
      <c r="LXD48" s="405"/>
      <c r="LXE48" s="405"/>
      <c r="LXF48" s="405"/>
      <c r="LXG48" s="405"/>
      <c r="LXH48" s="405"/>
      <c r="LXI48" s="406"/>
      <c r="LXJ48" s="401"/>
      <c r="LXK48" s="402"/>
      <c r="LXL48" s="403"/>
      <c r="LXM48" s="403"/>
      <c r="LXN48" s="404"/>
      <c r="LXO48" s="405"/>
      <c r="LXP48" s="405"/>
      <c r="LXQ48" s="405"/>
      <c r="LXR48" s="405"/>
      <c r="LXS48" s="405"/>
      <c r="LXT48" s="406"/>
      <c r="LXU48" s="401"/>
      <c r="LXV48" s="402"/>
      <c r="LXW48" s="403"/>
      <c r="LXX48" s="403"/>
      <c r="LXY48" s="404"/>
      <c r="LXZ48" s="405"/>
      <c r="LYA48" s="405"/>
      <c r="LYB48" s="405"/>
      <c r="LYC48" s="405"/>
      <c r="LYD48" s="405"/>
      <c r="LYE48" s="406"/>
      <c r="LYF48" s="401"/>
      <c r="LYG48" s="402"/>
      <c r="LYH48" s="403"/>
      <c r="LYI48" s="403"/>
      <c r="LYJ48" s="404"/>
      <c r="LYK48" s="405"/>
      <c r="LYL48" s="405"/>
      <c r="LYM48" s="405"/>
      <c r="LYN48" s="405"/>
      <c r="LYO48" s="405"/>
      <c r="LYP48" s="406"/>
      <c r="LYQ48" s="401"/>
      <c r="LYR48" s="402"/>
      <c r="LYS48" s="403"/>
      <c r="LYT48" s="403"/>
      <c r="LYU48" s="404"/>
      <c r="LYV48" s="405"/>
      <c r="LYW48" s="405"/>
      <c r="LYX48" s="405"/>
      <c r="LYY48" s="405"/>
      <c r="LYZ48" s="405"/>
      <c r="LZA48" s="406"/>
      <c r="LZB48" s="401"/>
      <c r="LZC48" s="402"/>
      <c r="LZD48" s="403"/>
      <c r="LZE48" s="403"/>
      <c r="LZF48" s="404"/>
      <c r="LZG48" s="405"/>
      <c r="LZH48" s="405"/>
      <c r="LZI48" s="405"/>
      <c r="LZJ48" s="405"/>
      <c r="LZK48" s="405"/>
      <c r="LZL48" s="406"/>
      <c r="LZM48" s="401"/>
      <c r="LZN48" s="402"/>
      <c r="LZO48" s="403"/>
      <c r="LZP48" s="403"/>
      <c r="LZQ48" s="404"/>
      <c r="LZR48" s="405"/>
      <c r="LZS48" s="405"/>
      <c r="LZT48" s="405"/>
      <c r="LZU48" s="405"/>
      <c r="LZV48" s="405"/>
      <c r="LZW48" s="406"/>
      <c r="LZX48" s="401"/>
      <c r="LZY48" s="402"/>
      <c r="LZZ48" s="403"/>
      <c r="MAA48" s="403"/>
      <c r="MAB48" s="404"/>
      <c r="MAC48" s="405"/>
      <c r="MAD48" s="405"/>
      <c r="MAE48" s="405"/>
      <c r="MAF48" s="405"/>
      <c r="MAG48" s="405"/>
      <c r="MAH48" s="406"/>
      <c r="MAI48" s="401"/>
      <c r="MAJ48" s="402"/>
      <c r="MAK48" s="403"/>
      <c r="MAL48" s="403"/>
      <c r="MAM48" s="404"/>
      <c r="MAN48" s="405"/>
      <c r="MAO48" s="405"/>
      <c r="MAP48" s="405"/>
      <c r="MAQ48" s="405"/>
      <c r="MAR48" s="405"/>
      <c r="MAS48" s="406"/>
      <c r="MAT48" s="401"/>
      <c r="MAU48" s="402"/>
      <c r="MAV48" s="403"/>
      <c r="MAW48" s="403"/>
      <c r="MAX48" s="404"/>
      <c r="MAY48" s="405"/>
      <c r="MAZ48" s="405"/>
      <c r="MBA48" s="405"/>
      <c r="MBB48" s="405"/>
      <c r="MBC48" s="405"/>
      <c r="MBD48" s="406"/>
      <c r="MBE48" s="401"/>
      <c r="MBF48" s="402"/>
      <c r="MBG48" s="403"/>
      <c r="MBH48" s="403"/>
      <c r="MBI48" s="404"/>
      <c r="MBJ48" s="405"/>
      <c r="MBK48" s="405"/>
      <c r="MBL48" s="405"/>
      <c r="MBM48" s="405"/>
      <c r="MBN48" s="405"/>
      <c r="MBO48" s="406"/>
      <c r="MBP48" s="401"/>
      <c r="MBQ48" s="402"/>
      <c r="MBR48" s="403"/>
      <c r="MBS48" s="403"/>
      <c r="MBT48" s="404"/>
      <c r="MBU48" s="405"/>
      <c r="MBV48" s="405"/>
      <c r="MBW48" s="405"/>
      <c r="MBX48" s="405"/>
      <c r="MBY48" s="405"/>
      <c r="MBZ48" s="406"/>
      <c r="MCA48" s="401"/>
      <c r="MCB48" s="402"/>
      <c r="MCC48" s="403"/>
      <c r="MCD48" s="403"/>
      <c r="MCE48" s="404"/>
      <c r="MCF48" s="405"/>
      <c r="MCG48" s="405"/>
      <c r="MCH48" s="405"/>
      <c r="MCI48" s="405"/>
      <c r="MCJ48" s="405"/>
      <c r="MCK48" s="406"/>
      <c r="MCL48" s="401"/>
      <c r="MCM48" s="402"/>
      <c r="MCN48" s="403"/>
      <c r="MCO48" s="403"/>
      <c r="MCP48" s="404"/>
      <c r="MCQ48" s="405"/>
      <c r="MCR48" s="405"/>
      <c r="MCS48" s="405"/>
      <c r="MCT48" s="405"/>
      <c r="MCU48" s="405"/>
      <c r="MCV48" s="406"/>
      <c r="MCW48" s="401"/>
      <c r="MCX48" s="402"/>
      <c r="MCY48" s="403"/>
      <c r="MCZ48" s="403"/>
      <c r="MDA48" s="404"/>
      <c r="MDB48" s="405"/>
      <c r="MDC48" s="405"/>
      <c r="MDD48" s="405"/>
      <c r="MDE48" s="405"/>
      <c r="MDF48" s="405"/>
      <c r="MDG48" s="406"/>
      <c r="MDH48" s="401"/>
      <c r="MDI48" s="402"/>
      <c r="MDJ48" s="403"/>
      <c r="MDK48" s="403"/>
      <c r="MDL48" s="404"/>
      <c r="MDM48" s="405"/>
      <c r="MDN48" s="405"/>
      <c r="MDO48" s="405"/>
      <c r="MDP48" s="405"/>
      <c r="MDQ48" s="405"/>
      <c r="MDR48" s="406"/>
      <c r="MDS48" s="401"/>
      <c r="MDT48" s="402"/>
      <c r="MDU48" s="403"/>
      <c r="MDV48" s="403"/>
      <c r="MDW48" s="404"/>
      <c r="MDX48" s="405"/>
      <c r="MDY48" s="405"/>
      <c r="MDZ48" s="405"/>
      <c r="MEA48" s="405"/>
      <c r="MEB48" s="405"/>
      <c r="MEC48" s="406"/>
      <c r="MED48" s="401"/>
      <c r="MEE48" s="402"/>
      <c r="MEF48" s="403"/>
      <c r="MEG48" s="403"/>
      <c r="MEH48" s="404"/>
      <c r="MEI48" s="405"/>
      <c r="MEJ48" s="405"/>
      <c r="MEK48" s="405"/>
      <c r="MEL48" s="405"/>
      <c r="MEM48" s="405"/>
      <c r="MEN48" s="406"/>
      <c r="MEO48" s="401"/>
      <c r="MEP48" s="402"/>
      <c r="MEQ48" s="403"/>
      <c r="MER48" s="403"/>
      <c r="MES48" s="404"/>
      <c r="MET48" s="405"/>
      <c r="MEU48" s="405"/>
      <c r="MEV48" s="405"/>
      <c r="MEW48" s="405"/>
      <c r="MEX48" s="405"/>
      <c r="MEY48" s="406"/>
      <c r="MEZ48" s="401"/>
      <c r="MFA48" s="402"/>
      <c r="MFB48" s="403"/>
      <c r="MFC48" s="403"/>
      <c r="MFD48" s="404"/>
      <c r="MFE48" s="405"/>
      <c r="MFF48" s="405"/>
      <c r="MFG48" s="405"/>
      <c r="MFH48" s="405"/>
      <c r="MFI48" s="405"/>
      <c r="MFJ48" s="406"/>
      <c r="MFK48" s="401"/>
      <c r="MFL48" s="402"/>
      <c r="MFM48" s="403"/>
      <c r="MFN48" s="403"/>
      <c r="MFO48" s="404"/>
      <c r="MFP48" s="405"/>
      <c r="MFQ48" s="405"/>
      <c r="MFR48" s="405"/>
      <c r="MFS48" s="405"/>
      <c r="MFT48" s="405"/>
      <c r="MFU48" s="406"/>
      <c r="MFV48" s="401"/>
      <c r="MFW48" s="402"/>
      <c r="MFX48" s="403"/>
      <c r="MFY48" s="403"/>
      <c r="MFZ48" s="404"/>
      <c r="MGA48" s="405"/>
      <c r="MGB48" s="405"/>
      <c r="MGC48" s="405"/>
      <c r="MGD48" s="405"/>
      <c r="MGE48" s="405"/>
      <c r="MGF48" s="406"/>
      <c r="MGG48" s="401"/>
      <c r="MGH48" s="402"/>
      <c r="MGI48" s="403"/>
      <c r="MGJ48" s="403"/>
      <c r="MGK48" s="404"/>
      <c r="MGL48" s="405"/>
      <c r="MGM48" s="405"/>
      <c r="MGN48" s="405"/>
      <c r="MGO48" s="405"/>
      <c r="MGP48" s="405"/>
      <c r="MGQ48" s="406"/>
      <c r="MGR48" s="401"/>
      <c r="MGS48" s="402"/>
      <c r="MGT48" s="403"/>
      <c r="MGU48" s="403"/>
      <c r="MGV48" s="404"/>
      <c r="MGW48" s="405"/>
      <c r="MGX48" s="405"/>
      <c r="MGY48" s="405"/>
      <c r="MGZ48" s="405"/>
      <c r="MHA48" s="405"/>
      <c r="MHB48" s="406"/>
      <c r="MHC48" s="401"/>
      <c r="MHD48" s="402"/>
      <c r="MHE48" s="403"/>
      <c r="MHF48" s="403"/>
      <c r="MHG48" s="404"/>
      <c r="MHH48" s="405"/>
      <c r="MHI48" s="405"/>
      <c r="MHJ48" s="405"/>
      <c r="MHK48" s="405"/>
      <c r="MHL48" s="405"/>
      <c r="MHM48" s="406"/>
      <c r="MHN48" s="401"/>
      <c r="MHO48" s="402"/>
      <c r="MHP48" s="403"/>
      <c r="MHQ48" s="403"/>
      <c r="MHR48" s="404"/>
      <c r="MHS48" s="405"/>
      <c r="MHT48" s="405"/>
      <c r="MHU48" s="405"/>
      <c r="MHV48" s="405"/>
      <c r="MHW48" s="405"/>
      <c r="MHX48" s="406"/>
      <c r="MHY48" s="401"/>
      <c r="MHZ48" s="402"/>
      <c r="MIA48" s="403"/>
      <c r="MIB48" s="403"/>
      <c r="MIC48" s="404"/>
      <c r="MID48" s="405"/>
      <c r="MIE48" s="405"/>
      <c r="MIF48" s="405"/>
      <c r="MIG48" s="405"/>
      <c r="MIH48" s="405"/>
      <c r="MII48" s="406"/>
      <c r="MIJ48" s="401"/>
      <c r="MIK48" s="402"/>
      <c r="MIL48" s="403"/>
      <c r="MIM48" s="403"/>
      <c r="MIN48" s="404"/>
      <c r="MIO48" s="405"/>
      <c r="MIP48" s="405"/>
      <c r="MIQ48" s="405"/>
      <c r="MIR48" s="405"/>
      <c r="MIS48" s="405"/>
      <c r="MIT48" s="406"/>
      <c r="MIU48" s="401"/>
      <c r="MIV48" s="402"/>
      <c r="MIW48" s="403"/>
      <c r="MIX48" s="403"/>
      <c r="MIY48" s="404"/>
      <c r="MIZ48" s="405"/>
      <c r="MJA48" s="405"/>
      <c r="MJB48" s="405"/>
      <c r="MJC48" s="405"/>
      <c r="MJD48" s="405"/>
      <c r="MJE48" s="406"/>
      <c r="MJF48" s="401"/>
      <c r="MJG48" s="402"/>
      <c r="MJH48" s="403"/>
      <c r="MJI48" s="403"/>
      <c r="MJJ48" s="404"/>
      <c r="MJK48" s="405"/>
      <c r="MJL48" s="405"/>
      <c r="MJM48" s="405"/>
      <c r="MJN48" s="405"/>
      <c r="MJO48" s="405"/>
      <c r="MJP48" s="406"/>
      <c r="MJQ48" s="401"/>
      <c r="MJR48" s="402"/>
      <c r="MJS48" s="403"/>
      <c r="MJT48" s="403"/>
      <c r="MJU48" s="404"/>
      <c r="MJV48" s="405"/>
      <c r="MJW48" s="405"/>
      <c r="MJX48" s="405"/>
      <c r="MJY48" s="405"/>
      <c r="MJZ48" s="405"/>
      <c r="MKA48" s="406"/>
      <c r="MKB48" s="401"/>
      <c r="MKC48" s="402"/>
      <c r="MKD48" s="403"/>
      <c r="MKE48" s="403"/>
      <c r="MKF48" s="404"/>
      <c r="MKG48" s="405"/>
      <c r="MKH48" s="405"/>
      <c r="MKI48" s="405"/>
      <c r="MKJ48" s="405"/>
      <c r="MKK48" s="405"/>
      <c r="MKL48" s="406"/>
      <c r="MKM48" s="401"/>
      <c r="MKN48" s="402"/>
      <c r="MKO48" s="403"/>
      <c r="MKP48" s="403"/>
      <c r="MKQ48" s="404"/>
      <c r="MKR48" s="405"/>
      <c r="MKS48" s="405"/>
      <c r="MKT48" s="405"/>
      <c r="MKU48" s="405"/>
      <c r="MKV48" s="405"/>
      <c r="MKW48" s="406"/>
      <c r="MKX48" s="401"/>
      <c r="MKY48" s="402"/>
      <c r="MKZ48" s="403"/>
      <c r="MLA48" s="403"/>
      <c r="MLB48" s="404"/>
      <c r="MLC48" s="405"/>
      <c r="MLD48" s="405"/>
      <c r="MLE48" s="405"/>
      <c r="MLF48" s="405"/>
      <c r="MLG48" s="405"/>
      <c r="MLH48" s="406"/>
      <c r="MLI48" s="401"/>
      <c r="MLJ48" s="402"/>
      <c r="MLK48" s="403"/>
      <c r="MLL48" s="403"/>
      <c r="MLM48" s="404"/>
      <c r="MLN48" s="405"/>
      <c r="MLO48" s="405"/>
      <c r="MLP48" s="405"/>
      <c r="MLQ48" s="405"/>
      <c r="MLR48" s="405"/>
      <c r="MLS48" s="406"/>
      <c r="MLT48" s="401"/>
      <c r="MLU48" s="402"/>
      <c r="MLV48" s="403"/>
      <c r="MLW48" s="403"/>
      <c r="MLX48" s="404"/>
      <c r="MLY48" s="405"/>
      <c r="MLZ48" s="405"/>
      <c r="MMA48" s="405"/>
      <c r="MMB48" s="405"/>
      <c r="MMC48" s="405"/>
      <c r="MMD48" s="406"/>
      <c r="MME48" s="401"/>
      <c r="MMF48" s="402"/>
      <c r="MMG48" s="403"/>
      <c r="MMH48" s="403"/>
      <c r="MMI48" s="404"/>
      <c r="MMJ48" s="405"/>
      <c r="MMK48" s="405"/>
      <c r="MML48" s="405"/>
      <c r="MMM48" s="405"/>
      <c r="MMN48" s="405"/>
      <c r="MMO48" s="406"/>
      <c r="MMP48" s="401"/>
      <c r="MMQ48" s="402"/>
      <c r="MMR48" s="403"/>
      <c r="MMS48" s="403"/>
      <c r="MMT48" s="404"/>
      <c r="MMU48" s="405"/>
      <c r="MMV48" s="405"/>
      <c r="MMW48" s="405"/>
      <c r="MMX48" s="405"/>
      <c r="MMY48" s="405"/>
      <c r="MMZ48" s="406"/>
      <c r="MNA48" s="401"/>
      <c r="MNB48" s="402"/>
      <c r="MNC48" s="403"/>
      <c r="MND48" s="403"/>
      <c r="MNE48" s="404"/>
      <c r="MNF48" s="405"/>
      <c r="MNG48" s="405"/>
      <c r="MNH48" s="405"/>
      <c r="MNI48" s="405"/>
      <c r="MNJ48" s="405"/>
      <c r="MNK48" s="406"/>
      <c r="MNL48" s="401"/>
      <c r="MNM48" s="402"/>
      <c r="MNN48" s="403"/>
      <c r="MNO48" s="403"/>
      <c r="MNP48" s="404"/>
      <c r="MNQ48" s="405"/>
      <c r="MNR48" s="405"/>
      <c r="MNS48" s="405"/>
      <c r="MNT48" s="405"/>
      <c r="MNU48" s="405"/>
      <c r="MNV48" s="406"/>
      <c r="MNW48" s="401"/>
      <c r="MNX48" s="402"/>
      <c r="MNY48" s="403"/>
      <c r="MNZ48" s="403"/>
      <c r="MOA48" s="404"/>
      <c r="MOB48" s="405"/>
      <c r="MOC48" s="405"/>
      <c r="MOD48" s="405"/>
      <c r="MOE48" s="405"/>
      <c r="MOF48" s="405"/>
      <c r="MOG48" s="406"/>
      <c r="MOH48" s="401"/>
      <c r="MOI48" s="402"/>
      <c r="MOJ48" s="403"/>
      <c r="MOK48" s="403"/>
      <c r="MOL48" s="404"/>
      <c r="MOM48" s="405"/>
      <c r="MON48" s="405"/>
      <c r="MOO48" s="405"/>
      <c r="MOP48" s="405"/>
      <c r="MOQ48" s="405"/>
      <c r="MOR48" s="406"/>
      <c r="MOS48" s="401"/>
      <c r="MOT48" s="402"/>
      <c r="MOU48" s="403"/>
      <c r="MOV48" s="403"/>
      <c r="MOW48" s="404"/>
      <c r="MOX48" s="405"/>
      <c r="MOY48" s="405"/>
      <c r="MOZ48" s="405"/>
      <c r="MPA48" s="405"/>
      <c r="MPB48" s="405"/>
      <c r="MPC48" s="406"/>
      <c r="MPD48" s="401"/>
      <c r="MPE48" s="402"/>
      <c r="MPF48" s="403"/>
      <c r="MPG48" s="403"/>
      <c r="MPH48" s="404"/>
      <c r="MPI48" s="405"/>
      <c r="MPJ48" s="405"/>
      <c r="MPK48" s="405"/>
      <c r="MPL48" s="405"/>
      <c r="MPM48" s="405"/>
      <c r="MPN48" s="406"/>
      <c r="MPO48" s="401"/>
      <c r="MPP48" s="402"/>
      <c r="MPQ48" s="403"/>
      <c r="MPR48" s="403"/>
      <c r="MPS48" s="404"/>
      <c r="MPT48" s="405"/>
      <c r="MPU48" s="405"/>
      <c r="MPV48" s="405"/>
      <c r="MPW48" s="405"/>
      <c r="MPX48" s="405"/>
      <c r="MPY48" s="406"/>
      <c r="MPZ48" s="401"/>
      <c r="MQA48" s="402"/>
      <c r="MQB48" s="403"/>
      <c r="MQC48" s="403"/>
      <c r="MQD48" s="404"/>
      <c r="MQE48" s="405"/>
      <c r="MQF48" s="405"/>
      <c r="MQG48" s="405"/>
      <c r="MQH48" s="405"/>
      <c r="MQI48" s="405"/>
      <c r="MQJ48" s="406"/>
      <c r="MQK48" s="401"/>
      <c r="MQL48" s="402"/>
      <c r="MQM48" s="403"/>
      <c r="MQN48" s="403"/>
      <c r="MQO48" s="404"/>
      <c r="MQP48" s="405"/>
      <c r="MQQ48" s="405"/>
      <c r="MQR48" s="405"/>
      <c r="MQS48" s="405"/>
      <c r="MQT48" s="405"/>
      <c r="MQU48" s="406"/>
      <c r="MQV48" s="401"/>
      <c r="MQW48" s="402"/>
      <c r="MQX48" s="403"/>
      <c r="MQY48" s="403"/>
      <c r="MQZ48" s="404"/>
      <c r="MRA48" s="405"/>
      <c r="MRB48" s="405"/>
      <c r="MRC48" s="405"/>
      <c r="MRD48" s="405"/>
      <c r="MRE48" s="405"/>
      <c r="MRF48" s="406"/>
      <c r="MRG48" s="401"/>
      <c r="MRH48" s="402"/>
      <c r="MRI48" s="403"/>
      <c r="MRJ48" s="403"/>
      <c r="MRK48" s="404"/>
      <c r="MRL48" s="405"/>
      <c r="MRM48" s="405"/>
      <c r="MRN48" s="405"/>
      <c r="MRO48" s="405"/>
      <c r="MRP48" s="405"/>
      <c r="MRQ48" s="406"/>
      <c r="MRR48" s="401"/>
      <c r="MRS48" s="402"/>
      <c r="MRT48" s="403"/>
      <c r="MRU48" s="403"/>
      <c r="MRV48" s="404"/>
      <c r="MRW48" s="405"/>
      <c r="MRX48" s="405"/>
      <c r="MRY48" s="405"/>
      <c r="MRZ48" s="405"/>
      <c r="MSA48" s="405"/>
      <c r="MSB48" s="406"/>
      <c r="MSC48" s="401"/>
      <c r="MSD48" s="402"/>
      <c r="MSE48" s="403"/>
      <c r="MSF48" s="403"/>
      <c r="MSG48" s="404"/>
      <c r="MSH48" s="405"/>
      <c r="MSI48" s="405"/>
      <c r="MSJ48" s="405"/>
      <c r="MSK48" s="405"/>
      <c r="MSL48" s="405"/>
      <c r="MSM48" s="406"/>
      <c r="MSN48" s="401"/>
      <c r="MSO48" s="402"/>
      <c r="MSP48" s="403"/>
      <c r="MSQ48" s="403"/>
      <c r="MSR48" s="404"/>
      <c r="MSS48" s="405"/>
      <c r="MST48" s="405"/>
      <c r="MSU48" s="405"/>
      <c r="MSV48" s="405"/>
      <c r="MSW48" s="405"/>
      <c r="MSX48" s="406"/>
      <c r="MSY48" s="401"/>
      <c r="MSZ48" s="402"/>
      <c r="MTA48" s="403"/>
      <c r="MTB48" s="403"/>
      <c r="MTC48" s="404"/>
      <c r="MTD48" s="405"/>
      <c r="MTE48" s="405"/>
      <c r="MTF48" s="405"/>
      <c r="MTG48" s="405"/>
      <c r="MTH48" s="405"/>
      <c r="MTI48" s="406"/>
      <c r="MTJ48" s="401"/>
      <c r="MTK48" s="402"/>
      <c r="MTL48" s="403"/>
      <c r="MTM48" s="403"/>
      <c r="MTN48" s="404"/>
      <c r="MTO48" s="405"/>
      <c r="MTP48" s="405"/>
      <c r="MTQ48" s="405"/>
      <c r="MTR48" s="405"/>
      <c r="MTS48" s="405"/>
      <c r="MTT48" s="406"/>
      <c r="MTU48" s="401"/>
      <c r="MTV48" s="402"/>
      <c r="MTW48" s="403"/>
      <c r="MTX48" s="403"/>
      <c r="MTY48" s="404"/>
      <c r="MTZ48" s="405"/>
      <c r="MUA48" s="405"/>
      <c r="MUB48" s="405"/>
      <c r="MUC48" s="405"/>
      <c r="MUD48" s="405"/>
      <c r="MUE48" s="406"/>
      <c r="MUF48" s="401"/>
      <c r="MUG48" s="402"/>
      <c r="MUH48" s="403"/>
      <c r="MUI48" s="403"/>
      <c r="MUJ48" s="404"/>
      <c r="MUK48" s="405"/>
      <c r="MUL48" s="405"/>
      <c r="MUM48" s="405"/>
      <c r="MUN48" s="405"/>
      <c r="MUO48" s="405"/>
      <c r="MUP48" s="406"/>
      <c r="MUQ48" s="401"/>
      <c r="MUR48" s="402"/>
      <c r="MUS48" s="403"/>
      <c r="MUT48" s="403"/>
      <c r="MUU48" s="404"/>
      <c r="MUV48" s="405"/>
      <c r="MUW48" s="405"/>
      <c r="MUX48" s="405"/>
      <c r="MUY48" s="405"/>
      <c r="MUZ48" s="405"/>
      <c r="MVA48" s="406"/>
      <c r="MVB48" s="401"/>
      <c r="MVC48" s="402"/>
      <c r="MVD48" s="403"/>
      <c r="MVE48" s="403"/>
      <c r="MVF48" s="404"/>
      <c r="MVG48" s="405"/>
      <c r="MVH48" s="405"/>
      <c r="MVI48" s="405"/>
      <c r="MVJ48" s="405"/>
      <c r="MVK48" s="405"/>
      <c r="MVL48" s="406"/>
      <c r="MVM48" s="401"/>
      <c r="MVN48" s="402"/>
      <c r="MVO48" s="403"/>
      <c r="MVP48" s="403"/>
      <c r="MVQ48" s="404"/>
      <c r="MVR48" s="405"/>
      <c r="MVS48" s="405"/>
      <c r="MVT48" s="405"/>
      <c r="MVU48" s="405"/>
      <c r="MVV48" s="405"/>
      <c r="MVW48" s="406"/>
      <c r="MVX48" s="401"/>
      <c r="MVY48" s="402"/>
      <c r="MVZ48" s="403"/>
      <c r="MWA48" s="403"/>
      <c r="MWB48" s="404"/>
      <c r="MWC48" s="405"/>
      <c r="MWD48" s="405"/>
      <c r="MWE48" s="405"/>
      <c r="MWF48" s="405"/>
      <c r="MWG48" s="405"/>
      <c r="MWH48" s="406"/>
      <c r="MWI48" s="401"/>
      <c r="MWJ48" s="402"/>
      <c r="MWK48" s="403"/>
      <c r="MWL48" s="403"/>
      <c r="MWM48" s="404"/>
      <c r="MWN48" s="405"/>
      <c r="MWO48" s="405"/>
      <c r="MWP48" s="405"/>
      <c r="MWQ48" s="405"/>
      <c r="MWR48" s="405"/>
      <c r="MWS48" s="406"/>
      <c r="MWT48" s="401"/>
      <c r="MWU48" s="402"/>
      <c r="MWV48" s="403"/>
      <c r="MWW48" s="403"/>
      <c r="MWX48" s="404"/>
      <c r="MWY48" s="405"/>
      <c r="MWZ48" s="405"/>
      <c r="MXA48" s="405"/>
      <c r="MXB48" s="405"/>
      <c r="MXC48" s="405"/>
      <c r="MXD48" s="406"/>
      <c r="MXE48" s="401"/>
      <c r="MXF48" s="402"/>
      <c r="MXG48" s="403"/>
      <c r="MXH48" s="403"/>
      <c r="MXI48" s="404"/>
      <c r="MXJ48" s="405"/>
      <c r="MXK48" s="405"/>
      <c r="MXL48" s="405"/>
      <c r="MXM48" s="405"/>
      <c r="MXN48" s="405"/>
      <c r="MXO48" s="406"/>
      <c r="MXP48" s="401"/>
      <c r="MXQ48" s="402"/>
      <c r="MXR48" s="403"/>
      <c r="MXS48" s="403"/>
      <c r="MXT48" s="404"/>
      <c r="MXU48" s="405"/>
      <c r="MXV48" s="405"/>
      <c r="MXW48" s="405"/>
      <c r="MXX48" s="405"/>
      <c r="MXY48" s="405"/>
      <c r="MXZ48" s="406"/>
      <c r="MYA48" s="401"/>
      <c r="MYB48" s="402"/>
      <c r="MYC48" s="403"/>
      <c r="MYD48" s="403"/>
      <c r="MYE48" s="404"/>
      <c r="MYF48" s="405"/>
      <c r="MYG48" s="405"/>
      <c r="MYH48" s="405"/>
      <c r="MYI48" s="405"/>
      <c r="MYJ48" s="405"/>
      <c r="MYK48" s="406"/>
      <c r="MYL48" s="401"/>
      <c r="MYM48" s="402"/>
      <c r="MYN48" s="403"/>
      <c r="MYO48" s="403"/>
      <c r="MYP48" s="404"/>
      <c r="MYQ48" s="405"/>
      <c r="MYR48" s="405"/>
      <c r="MYS48" s="405"/>
      <c r="MYT48" s="405"/>
      <c r="MYU48" s="405"/>
      <c r="MYV48" s="406"/>
      <c r="MYW48" s="401"/>
      <c r="MYX48" s="402"/>
      <c r="MYY48" s="403"/>
      <c r="MYZ48" s="403"/>
      <c r="MZA48" s="404"/>
      <c r="MZB48" s="405"/>
      <c r="MZC48" s="405"/>
      <c r="MZD48" s="405"/>
      <c r="MZE48" s="405"/>
      <c r="MZF48" s="405"/>
      <c r="MZG48" s="406"/>
      <c r="MZH48" s="401"/>
      <c r="MZI48" s="402"/>
      <c r="MZJ48" s="403"/>
      <c r="MZK48" s="403"/>
      <c r="MZL48" s="404"/>
      <c r="MZM48" s="405"/>
      <c r="MZN48" s="405"/>
      <c r="MZO48" s="405"/>
      <c r="MZP48" s="405"/>
      <c r="MZQ48" s="405"/>
      <c r="MZR48" s="406"/>
      <c r="MZS48" s="401"/>
      <c r="MZT48" s="402"/>
      <c r="MZU48" s="403"/>
      <c r="MZV48" s="403"/>
      <c r="MZW48" s="404"/>
      <c r="MZX48" s="405"/>
      <c r="MZY48" s="405"/>
      <c r="MZZ48" s="405"/>
      <c r="NAA48" s="405"/>
      <c r="NAB48" s="405"/>
      <c r="NAC48" s="406"/>
      <c r="NAD48" s="401"/>
      <c r="NAE48" s="402"/>
      <c r="NAF48" s="403"/>
      <c r="NAG48" s="403"/>
      <c r="NAH48" s="404"/>
      <c r="NAI48" s="405"/>
      <c r="NAJ48" s="405"/>
      <c r="NAK48" s="405"/>
      <c r="NAL48" s="405"/>
      <c r="NAM48" s="405"/>
      <c r="NAN48" s="406"/>
      <c r="NAO48" s="401"/>
      <c r="NAP48" s="402"/>
      <c r="NAQ48" s="403"/>
      <c r="NAR48" s="403"/>
      <c r="NAS48" s="404"/>
      <c r="NAT48" s="405"/>
      <c r="NAU48" s="405"/>
      <c r="NAV48" s="405"/>
      <c r="NAW48" s="405"/>
      <c r="NAX48" s="405"/>
      <c r="NAY48" s="406"/>
      <c r="NAZ48" s="401"/>
      <c r="NBA48" s="402"/>
      <c r="NBB48" s="403"/>
      <c r="NBC48" s="403"/>
      <c r="NBD48" s="404"/>
      <c r="NBE48" s="405"/>
      <c r="NBF48" s="405"/>
      <c r="NBG48" s="405"/>
      <c r="NBH48" s="405"/>
      <c r="NBI48" s="405"/>
      <c r="NBJ48" s="406"/>
      <c r="NBK48" s="401"/>
      <c r="NBL48" s="402"/>
      <c r="NBM48" s="403"/>
      <c r="NBN48" s="403"/>
      <c r="NBO48" s="404"/>
      <c r="NBP48" s="405"/>
      <c r="NBQ48" s="405"/>
      <c r="NBR48" s="405"/>
      <c r="NBS48" s="405"/>
      <c r="NBT48" s="405"/>
      <c r="NBU48" s="406"/>
      <c r="NBV48" s="401"/>
      <c r="NBW48" s="402"/>
      <c r="NBX48" s="403"/>
      <c r="NBY48" s="403"/>
      <c r="NBZ48" s="404"/>
      <c r="NCA48" s="405"/>
      <c r="NCB48" s="405"/>
      <c r="NCC48" s="405"/>
      <c r="NCD48" s="405"/>
      <c r="NCE48" s="405"/>
      <c r="NCF48" s="406"/>
      <c r="NCG48" s="401"/>
      <c r="NCH48" s="402"/>
      <c r="NCI48" s="403"/>
      <c r="NCJ48" s="403"/>
      <c r="NCK48" s="404"/>
      <c r="NCL48" s="405"/>
      <c r="NCM48" s="405"/>
      <c r="NCN48" s="405"/>
      <c r="NCO48" s="405"/>
      <c r="NCP48" s="405"/>
      <c r="NCQ48" s="406"/>
      <c r="NCR48" s="401"/>
      <c r="NCS48" s="402"/>
      <c r="NCT48" s="403"/>
      <c r="NCU48" s="403"/>
      <c r="NCV48" s="404"/>
      <c r="NCW48" s="405"/>
      <c r="NCX48" s="405"/>
      <c r="NCY48" s="405"/>
      <c r="NCZ48" s="405"/>
      <c r="NDA48" s="405"/>
      <c r="NDB48" s="406"/>
      <c r="NDC48" s="401"/>
      <c r="NDD48" s="402"/>
      <c r="NDE48" s="403"/>
      <c r="NDF48" s="403"/>
      <c r="NDG48" s="404"/>
      <c r="NDH48" s="405"/>
      <c r="NDI48" s="405"/>
      <c r="NDJ48" s="405"/>
      <c r="NDK48" s="405"/>
      <c r="NDL48" s="405"/>
      <c r="NDM48" s="406"/>
      <c r="NDN48" s="401"/>
      <c r="NDO48" s="402"/>
      <c r="NDP48" s="403"/>
      <c r="NDQ48" s="403"/>
      <c r="NDR48" s="404"/>
      <c r="NDS48" s="405"/>
      <c r="NDT48" s="405"/>
      <c r="NDU48" s="405"/>
      <c r="NDV48" s="405"/>
      <c r="NDW48" s="405"/>
      <c r="NDX48" s="406"/>
      <c r="NDY48" s="401"/>
      <c r="NDZ48" s="402"/>
      <c r="NEA48" s="403"/>
      <c r="NEB48" s="403"/>
      <c r="NEC48" s="404"/>
      <c r="NED48" s="405"/>
      <c r="NEE48" s="405"/>
      <c r="NEF48" s="405"/>
      <c r="NEG48" s="405"/>
      <c r="NEH48" s="405"/>
      <c r="NEI48" s="406"/>
      <c r="NEJ48" s="401"/>
      <c r="NEK48" s="402"/>
      <c r="NEL48" s="403"/>
      <c r="NEM48" s="403"/>
      <c r="NEN48" s="404"/>
      <c r="NEO48" s="405"/>
      <c r="NEP48" s="405"/>
      <c r="NEQ48" s="405"/>
      <c r="NER48" s="405"/>
      <c r="NES48" s="405"/>
      <c r="NET48" s="406"/>
      <c r="NEU48" s="401"/>
      <c r="NEV48" s="402"/>
      <c r="NEW48" s="403"/>
      <c r="NEX48" s="403"/>
      <c r="NEY48" s="404"/>
      <c r="NEZ48" s="405"/>
      <c r="NFA48" s="405"/>
      <c r="NFB48" s="405"/>
      <c r="NFC48" s="405"/>
      <c r="NFD48" s="405"/>
      <c r="NFE48" s="406"/>
      <c r="NFF48" s="401"/>
      <c r="NFG48" s="402"/>
      <c r="NFH48" s="403"/>
      <c r="NFI48" s="403"/>
      <c r="NFJ48" s="404"/>
      <c r="NFK48" s="405"/>
      <c r="NFL48" s="405"/>
      <c r="NFM48" s="405"/>
      <c r="NFN48" s="405"/>
      <c r="NFO48" s="405"/>
      <c r="NFP48" s="406"/>
      <c r="NFQ48" s="401"/>
      <c r="NFR48" s="402"/>
      <c r="NFS48" s="403"/>
      <c r="NFT48" s="403"/>
      <c r="NFU48" s="404"/>
      <c r="NFV48" s="405"/>
      <c r="NFW48" s="405"/>
      <c r="NFX48" s="405"/>
      <c r="NFY48" s="405"/>
      <c r="NFZ48" s="405"/>
      <c r="NGA48" s="406"/>
      <c r="NGB48" s="401"/>
      <c r="NGC48" s="402"/>
      <c r="NGD48" s="403"/>
      <c r="NGE48" s="403"/>
      <c r="NGF48" s="404"/>
      <c r="NGG48" s="405"/>
      <c r="NGH48" s="405"/>
      <c r="NGI48" s="405"/>
      <c r="NGJ48" s="405"/>
      <c r="NGK48" s="405"/>
      <c r="NGL48" s="406"/>
      <c r="NGM48" s="401"/>
      <c r="NGN48" s="402"/>
      <c r="NGO48" s="403"/>
      <c r="NGP48" s="403"/>
      <c r="NGQ48" s="404"/>
      <c r="NGR48" s="405"/>
      <c r="NGS48" s="405"/>
      <c r="NGT48" s="405"/>
      <c r="NGU48" s="405"/>
      <c r="NGV48" s="405"/>
      <c r="NGW48" s="406"/>
      <c r="NGX48" s="401"/>
      <c r="NGY48" s="402"/>
      <c r="NGZ48" s="403"/>
      <c r="NHA48" s="403"/>
      <c r="NHB48" s="404"/>
      <c r="NHC48" s="405"/>
      <c r="NHD48" s="405"/>
      <c r="NHE48" s="405"/>
      <c r="NHF48" s="405"/>
      <c r="NHG48" s="405"/>
      <c r="NHH48" s="406"/>
      <c r="NHI48" s="401"/>
      <c r="NHJ48" s="402"/>
      <c r="NHK48" s="403"/>
      <c r="NHL48" s="403"/>
      <c r="NHM48" s="404"/>
      <c r="NHN48" s="405"/>
      <c r="NHO48" s="405"/>
      <c r="NHP48" s="405"/>
      <c r="NHQ48" s="405"/>
      <c r="NHR48" s="405"/>
      <c r="NHS48" s="406"/>
      <c r="NHT48" s="401"/>
      <c r="NHU48" s="402"/>
      <c r="NHV48" s="403"/>
      <c r="NHW48" s="403"/>
      <c r="NHX48" s="404"/>
      <c r="NHY48" s="405"/>
      <c r="NHZ48" s="405"/>
      <c r="NIA48" s="405"/>
      <c r="NIB48" s="405"/>
      <c r="NIC48" s="405"/>
      <c r="NID48" s="406"/>
      <c r="NIE48" s="401"/>
      <c r="NIF48" s="402"/>
      <c r="NIG48" s="403"/>
      <c r="NIH48" s="403"/>
      <c r="NII48" s="404"/>
      <c r="NIJ48" s="405"/>
      <c r="NIK48" s="405"/>
      <c r="NIL48" s="405"/>
      <c r="NIM48" s="405"/>
      <c r="NIN48" s="405"/>
      <c r="NIO48" s="406"/>
      <c r="NIP48" s="401"/>
      <c r="NIQ48" s="402"/>
      <c r="NIR48" s="403"/>
      <c r="NIS48" s="403"/>
      <c r="NIT48" s="404"/>
      <c r="NIU48" s="405"/>
      <c r="NIV48" s="405"/>
      <c r="NIW48" s="405"/>
      <c r="NIX48" s="405"/>
      <c r="NIY48" s="405"/>
      <c r="NIZ48" s="406"/>
      <c r="NJA48" s="401"/>
      <c r="NJB48" s="402"/>
      <c r="NJC48" s="403"/>
      <c r="NJD48" s="403"/>
      <c r="NJE48" s="404"/>
      <c r="NJF48" s="405"/>
      <c r="NJG48" s="405"/>
      <c r="NJH48" s="405"/>
      <c r="NJI48" s="405"/>
      <c r="NJJ48" s="405"/>
      <c r="NJK48" s="406"/>
      <c r="NJL48" s="401"/>
      <c r="NJM48" s="402"/>
      <c r="NJN48" s="403"/>
      <c r="NJO48" s="403"/>
      <c r="NJP48" s="404"/>
      <c r="NJQ48" s="405"/>
      <c r="NJR48" s="405"/>
      <c r="NJS48" s="405"/>
      <c r="NJT48" s="405"/>
      <c r="NJU48" s="405"/>
      <c r="NJV48" s="406"/>
      <c r="NJW48" s="401"/>
      <c r="NJX48" s="402"/>
      <c r="NJY48" s="403"/>
      <c r="NJZ48" s="403"/>
      <c r="NKA48" s="404"/>
      <c r="NKB48" s="405"/>
      <c r="NKC48" s="405"/>
      <c r="NKD48" s="405"/>
      <c r="NKE48" s="405"/>
      <c r="NKF48" s="405"/>
      <c r="NKG48" s="406"/>
      <c r="NKH48" s="401"/>
      <c r="NKI48" s="402"/>
      <c r="NKJ48" s="403"/>
      <c r="NKK48" s="403"/>
      <c r="NKL48" s="404"/>
      <c r="NKM48" s="405"/>
      <c r="NKN48" s="405"/>
      <c r="NKO48" s="405"/>
      <c r="NKP48" s="405"/>
      <c r="NKQ48" s="405"/>
      <c r="NKR48" s="406"/>
      <c r="NKS48" s="401"/>
      <c r="NKT48" s="402"/>
      <c r="NKU48" s="403"/>
      <c r="NKV48" s="403"/>
      <c r="NKW48" s="404"/>
      <c r="NKX48" s="405"/>
      <c r="NKY48" s="405"/>
      <c r="NKZ48" s="405"/>
      <c r="NLA48" s="405"/>
      <c r="NLB48" s="405"/>
      <c r="NLC48" s="406"/>
      <c r="NLD48" s="401"/>
      <c r="NLE48" s="402"/>
      <c r="NLF48" s="403"/>
      <c r="NLG48" s="403"/>
      <c r="NLH48" s="404"/>
      <c r="NLI48" s="405"/>
      <c r="NLJ48" s="405"/>
      <c r="NLK48" s="405"/>
      <c r="NLL48" s="405"/>
      <c r="NLM48" s="405"/>
      <c r="NLN48" s="406"/>
      <c r="NLO48" s="401"/>
      <c r="NLP48" s="402"/>
      <c r="NLQ48" s="403"/>
      <c r="NLR48" s="403"/>
      <c r="NLS48" s="404"/>
      <c r="NLT48" s="405"/>
      <c r="NLU48" s="405"/>
      <c r="NLV48" s="405"/>
      <c r="NLW48" s="405"/>
      <c r="NLX48" s="405"/>
      <c r="NLY48" s="406"/>
      <c r="NLZ48" s="401"/>
      <c r="NMA48" s="402"/>
      <c r="NMB48" s="403"/>
      <c r="NMC48" s="403"/>
      <c r="NMD48" s="404"/>
      <c r="NME48" s="405"/>
      <c r="NMF48" s="405"/>
      <c r="NMG48" s="405"/>
      <c r="NMH48" s="405"/>
      <c r="NMI48" s="405"/>
      <c r="NMJ48" s="406"/>
      <c r="NMK48" s="401"/>
      <c r="NML48" s="402"/>
      <c r="NMM48" s="403"/>
      <c r="NMN48" s="403"/>
      <c r="NMO48" s="404"/>
      <c r="NMP48" s="405"/>
      <c r="NMQ48" s="405"/>
      <c r="NMR48" s="405"/>
      <c r="NMS48" s="405"/>
      <c r="NMT48" s="405"/>
      <c r="NMU48" s="406"/>
      <c r="NMV48" s="401"/>
      <c r="NMW48" s="402"/>
      <c r="NMX48" s="403"/>
      <c r="NMY48" s="403"/>
      <c r="NMZ48" s="404"/>
      <c r="NNA48" s="405"/>
      <c r="NNB48" s="405"/>
      <c r="NNC48" s="405"/>
      <c r="NND48" s="405"/>
      <c r="NNE48" s="405"/>
      <c r="NNF48" s="406"/>
      <c r="NNG48" s="401"/>
      <c r="NNH48" s="402"/>
      <c r="NNI48" s="403"/>
      <c r="NNJ48" s="403"/>
      <c r="NNK48" s="404"/>
      <c r="NNL48" s="405"/>
      <c r="NNM48" s="405"/>
      <c r="NNN48" s="405"/>
      <c r="NNO48" s="405"/>
      <c r="NNP48" s="405"/>
      <c r="NNQ48" s="406"/>
      <c r="NNR48" s="401"/>
      <c r="NNS48" s="402"/>
      <c r="NNT48" s="403"/>
      <c r="NNU48" s="403"/>
      <c r="NNV48" s="404"/>
      <c r="NNW48" s="405"/>
      <c r="NNX48" s="405"/>
      <c r="NNY48" s="405"/>
      <c r="NNZ48" s="405"/>
      <c r="NOA48" s="405"/>
      <c r="NOB48" s="406"/>
      <c r="NOC48" s="401"/>
      <c r="NOD48" s="402"/>
      <c r="NOE48" s="403"/>
      <c r="NOF48" s="403"/>
      <c r="NOG48" s="404"/>
      <c r="NOH48" s="405"/>
      <c r="NOI48" s="405"/>
      <c r="NOJ48" s="405"/>
      <c r="NOK48" s="405"/>
      <c r="NOL48" s="405"/>
      <c r="NOM48" s="406"/>
      <c r="NON48" s="401"/>
      <c r="NOO48" s="402"/>
      <c r="NOP48" s="403"/>
      <c r="NOQ48" s="403"/>
      <c r="NOR48" s="404"/>
      <c r="NOS48" s="405"/>
      <c r="NOT48" s="405"/>
      <c r="NOU48" s="405"/>
      <c r="NOV48" s="405"/>
      <c r="NOW48" s="405"/>
      <c r="NOX48" s="406"/>
      <c r="NOY48" s="401"/>
      <c r="NOZ48" s="402"/>
      <c r="NPA48" s="403"/>
      <c r="NPB48" s="403"/>
      <c r="NPC48" s="404"/>
      <c r="NPD48" s="405"/>
      <c r="NPE48" s="405"/>
      <c r="NPF48" s="405"/>
      <c r="NPG48" s="405"/>
      <c r="NPH48" s="405"/>
      <c r="NPI48" s="406"/>
      <c r="NPJ48" s="401"/>
      <c r="NPK48" s="402"/>
      <c r="NPL48" s="403"/>
      <c r="NPM48" s="403"/>
      <c r="NPN48" s="404"/>
      <c r="NPO48" s="405"/>
      <c r="NPP48" s="405"/>
      <c r="NPQ48" s="405"/>
      <c r="NPR48" s="405"/>
      <c r="NPS48" s="405"/>
      <c r="NPT48" s="406"/>
      <c r="NPU48" s="401"/>
      <c r="NPV48" s="402"/>
      <c r="NPW48" s="403"/>
      <c r="NPX48" s="403"/>
      <c r="NPY48" s="404"/>
      <c r="NPZ48" s="405"/>
      <c r="NQA48" s="405"/>
      <c r="NQB48" s="405"/>
      <c r="NQC48" s="405"/>
      <c r="NQD48" s="405"/>
      <c r="NQE48" s="406"/>
      <c r="NQF48" s="401"/>
      <c r="NQG48" s="402"/>
      <c r="NQH48" s="403"/>
      <c r="NQI48" s="403"/>
      <c r="NQJ48" s="404"/>
      <c r="NQK48" s="405"/>
      <c r="NQL48" s="405"/>
      <c r="NQM48" s="405"/>
      <c r="NQN48" s="405"/>
      <c r="NQO48" s="405"/>
      <c r="NQP48" s="406"/>
      <c r="NQQ48" s="401"/>
      <c r="NQR48" s="402"/>
      <c r="NQS48" s="403"/>
      <c r="NQT48" s="403"/>
      <c r="NQU48" s="404"/>
      <c r="NQV48" s="405"/>
      <c r="NQW48" s="405"/>
      <c r="NQX48" s="405"/>
      <c r="NQY48" s="405"/>
      <c r="NQZ48" s="405"/>
      <c r="NRA48" s="406"/>
      <c r="NRB48" s="401"/>
      <c r="NRC48" s="402"/>
      <c r="NRD48" s="403"/>
      <c r="NRE48" s="403"/>
      <c r="NRF48" s="404"/>
      <c r="NRG48" s="405"/>
      <c r="NRH48" s="405"/>
      <c r="NRI48" s="405"/>
      <c r="NRJ48" s="405"/>
      <c r="NRK48" s="405"/>
      <c r="NRL48" s="406"/>
      <c r="NRM48" s="401"/>
      <c r="NRN48" s="402"/>
      <c r="NRO48" s="403"/>
      <c r="NRP48" s="403"/>
      <c r="NRQ48" s="404"/>
      <c r="NRR48" s="405"/>
      <c r="NRS48" s="405"/>
      <c r="NRT48" s="405"/>
      <c r="NRU48" s="405"/>
      <c r="NRV48" s="405"/>
      <c r="NRW48" s="406"/>
      <c r="NRX48" s="401"/>
      <c r="NRY48" s="402"/>
      <c r="NRZ48" s="403"/>
      <c r="NSA48" s="403"/>
      <c r="NSB48" s="404"/>
      <c r="NSC48" s="405"/>
      <c r="NSD48" s="405"/>
      <c r="NSE48" s="405"/>
      <c r="NSF48" s="405"/>
      <c r="NSG48" s="405"/>
      <c r="NSH48" s="406"/>
      <c r="NSI48" s="401"/>
      <c r="NSJ48" s="402"/>
      <c r="NSK48" s="403"/>
      <c r="NSL48" s="403"/>
      <c r="NSM48" s="404"/>
      <c r="NSN48" s="405"/>
      <c r="NSO48" s="405"/>
      <c r="NSP48" s="405"/>
      <c r="NSQ48" s="405"/>
      <c r="NSR48" s="405"/>
      <c r="NSS48" s="406"/>
      <c r="NST48" s="401"/>
      <c r="NSU48" s="402"/>
      <c r="NSV48" s="403"/>
      <c r="NSW48" s="403"/>
      <c r="NSX48" s="404"/>
      <c r="NSY48" s="405"/>
      <c r="NSZ48" s="405"/>
      <c r="NTA48" s="405"/>
      <c r="NTB48" s="405"/>
      <c r="NTC48" s="405"/>
      <c r="NTD48" s="406"/>
      <c r="NTE48" s="401"/>
      <c r="NTF48" s="402"/>
      <c r="NTG48" s="403"/>
      <c r="NTH48" s="403"/>
      <c r="NTI48" s="404"/>
      <c r="NTJ48" s="405"/>
      <c r="NTK48" s="405"/>
      <c r="NTL48" s="405"/>
      <c r="NTM48" s="405"/>
      <c r="NTN48" s="405"/>
      <c r="NTO48" s="406"/>
      <c r="NTP48" s="401"/>
      <c r="NTQ48" s="402"/>
      <c r="NTR48" s="403"/>
      <c r="NTS48" s="403"/>
      <c r="NTT48" s="404"/>
      <c r="NTU48" s="405"/>
      <c r="NTV48" s="405"/>
      <c r="NTW48" s="405"/>
      <c r="NTX48" s="405"/>
      <c r="NTY48" s="405"/>
      <c r="NTZ48" s="406"/>
      <c r="NUA48" s="401"/>
      <c r="NUB48" s="402"/>
      <c r="NUC48" s="403"/>
      <c r="NUD48" s="403"/>
      <c r="NUE48" s="404"/>
      <c r="NUF48" s="405"/>
      <c r="NUG48" s="405"/>
      <c r="NUH48" s="405"/>
      <c r="NUI48" s="405"/>
      <c r="NUJ48" s="405"/>
      <c r="NUK48" s="406"/>
      <c r="NUL48" s="401"/>
      <c r="NUM48" s="402"/>
      <c r="NUN48" s="403"/>
      <c r="NUO48" s="403"/>
      <c r="NUP48" s="404"/>
      <c r="NUQ48" s="405"/>
      <c r="NUR48" s="405"/>
      <c r="NUS48" s="405"/>
      <c r="NUT48" s="405"/>
      <c r="NUU48" s="405"/>
      <c r="NUV48" s="406"/>
      <c r="NUW48" s="401"/>
      <c r="NUX48" s="402"/>
      <c r="NUY48" s="403"/>
      <c r="NUZ48" s="403"/>
      <c r="NVA48" s="404"/>
      <c r="NVB48" s="405"/>
      <c r="NVC48" s="405"/>
      <c r="NVD48" s="405"/>
      <c r="NVE48" s="405"/>
      <c r="NVF48" s="405"/>
      <c r="NVG48" s="406"/>
      <c r="NVH48" s="401"/>
      <c r="NVI48" s="402"/>
      <c r="NVJ48" s="403"/>
      <c r="NVK48" s="403"/>
      <c r="NVL48" s="404"/>
      <c r="NVM48" s="405"/>
      <c r="NVN48" s="405"/>
      <c r="NVO48" s="405"/>
      <c r="NVP48" s="405"/>
      <c r="NVQ48" s="405"/>
      <c r="NVR48" s="406"/>
      <c r="NVS48" s="401"/>
      <c r="NVT48" s="402"/>
      <c r="NVU48" s="403"/>
      <c r="NVV48" s="403"/>
      <c r="NVW48" s="404"/>
      <c r="NVX48" s="405"/>
      <c r="NVY48" s="405"/>
      <c r="NVZ48" s="405"/>
      <c r="NWA48" s="405"/>
      <c r="NWB48" s="405"/>
      <c r="NWC48" s="406"/>
      <c r="NWD48" s="401"/>
      <c r="NWE48" s="402"/>
      <c r="NWF48" s="403"/>
      <c r="NWG48" s="403"/>
      <c r="NWH48" s="404"/>
      <c r="NWI48" s="405"/>
      <c r="NWJ48" s="405"/>
      <c r="NWK48" s="405"/>
      <c r="NWL48" s="405"/>
      <c r="NWM48" s="405"/>
      <c r="NWN48" s="406"/>
      <c r="NWO48" s="401"/>
      <c r="NWP48" s="402"/>
      <c r="NWQ48" s="403"/>
      <c r="NWR48" s="403"/>
      <c r="NWS48" s="404"/>
      <c r="NWT48" s="405"/>
      <c r="NWU48" s="405"/>
      <c r="NWV48" s="405"/>
      <c r="NWW48" s="405"/>
      <c r="NWX48" s="405"/>
      <c r="NWY48" s="406"/>
      <c r="NWZ48" s="401"/>
      <c r="NXA48" s="402"/>
      <c r="NXB48" s="403"/>
      <c r="NXC48" s="403"/>
      <c r="NXD48" s="404"/>
      <c r="NXE48" s="405"/>
      <c r="NXF48" s="405"/>
      <c r="NXG48" s="405"/>
      <c r="NXH48" s="405"/>
      <c r="NXI48" s="405"/>
      <c r="NXJ48" s="406"/>
      <c r="NXK48" s="401"/>
      <c r="NXL48" s="402"/>
      <c r="NXM48" s="403"/>
      <c r="NXN48" s="403"/>
      <c r="NXO48" s="404"/>
      <c r="NXP48" s="405"/>
      <c r="NXQ48" s="405"/>
      <c r="NXR48" s="405"/>
      <c r="NXS48" s="405"/>
      <c r="NXT48" s="405"/>
      <c r="NXU48" s="406"/>
      <c r="NXV48" s="401"/>
      <c r="NXW48" s="402"/>
      <c r="NXX48" s="403"/>
      <c r="NXY48" s="403"/>
      <c r="NXZ48" s="404"/>
      <c r="NYA48" s="405"/>
      <c r="NYB48" s="405"/>
      <c r="NYC48" s="405"/>
      <c r="NYD48" s="405"/>
      <c r="NYE48" s="405"/>
      <c r="NYF48" s="406"/>
      <c r="NYG48" s="401"/>
      <c r="NYH48" s="402"/>
      <c r="NYI48" s="403"/>
      <c r="NYJ48" s="403"/>
      <c r="NYK48" s="404"/>
      <c r="NYL48" s="405"/>
      <c r="NYM48" s="405"/>
      <c r="NYN48" s="405"/>
      <c r="NYO48" s="405"/>
      <c r="NYP48" s="405"/>
      <c r="NYQ48" s="406"/>
      <c r="NYR48" s="401"/>
      <c r="NYS48" s="402"/>
      <c r="NYT48" s="403"/>
      <c r="NYU48" s="403"/>
      <c r="NYV48" s="404"/>
      <c r="NYW48" s="405"/>
      <c r="NYX48" s="405"/>
      <c r="NYY48" s="405"/>
      <c r="NYZ48" s="405"/>
      <c r="NZA48" s="405"/>
      <c r="NZB48" s="406"/>
      <c r="NZC48" s="401"/>
      <c r="NZD48" s="402"/>
      <c r="NZE48" s="403"/>
      <c r="NZF48" s="403"/>
      <c r="NZG48" s="404"/>
      <c r="NZH48" s="405"/>
      <c r="NZI48" s="405"/>
      <c r="NZJ48" s="405"/>
      <c r="NZK48" s="405"/>
      <c r="NZL48" s="405"/>
      <c r="NZM48" s="406"/>
      <c r="NZN48" s="401"/>
      <c r="NZO48" s="402"/>
      <c r="NZP48" s="403"/>
      <c r="NZQ48" s="403"/>
      <c r="NZR48" s="404"/>
      <c r="NZS48" s="405"/>
      <c r="NZT48" s="405"/>
      <c r="NZU48" s="405"/>
      <c r="NZV48" s="405"/>
      <c r="NZW48" s="405"/>
      <c r="NZX48" s="406"/>
      <c r="NZY48" s="401"/>
      <c r="NZZ48" s="402"/>
      <c r="OAA48" s="403"/>
      <c r="OAB48" s="403"/>
      <c r="OAC48" s="404"/>
      <c r="OAD48" s="405"/>
      <c r="OAE48" s="405"/>
      <c r="OAF48" s="405"/>
      <c r="OAG48" s="405"/>
      <c r="OAH48" s="405"/>
      <c r="OAI48" s="406"/>
      <c r="OAJ48" s="401"/>
      <c r="OAK48" s="402"/>
      <c r="OAL48" s="403"/>
      <c r="OAM48" s="403"/>
      <c r="OAN48" s="404"/>
      <c r="OAO48" s="405"/>
      <c r="OAP48" s="405"/>
      <c r="OAQ48" s="405"/>
      <c r="OAR48" s="405"/>
      <c r="OAS48" s="405"/>
      <c r="OAT48" s="406"/>
      <c r="OAU48" s="401"/>
      <c r="OAV48" s="402"/>
      <c r="OAW48" s="403"/>
      <c r="OAX48" s="403"/>
      <c r="OAY48" s="404"/>
      <c r="OAZ48" s="405"/>
      <c r="OBA48" s="405"/>
      <c r="OBB48" s="405"/>
      <c r="OBC48" s="405"/>
      <c r="OBD48" s="405"/>
      <c r="OBE48" s="406"/>
      <c r="OBF48" s="401"/>
      <c r="OBG48" s="402"/>
      <c r="OBH48" s="403"/>
      <c r="OBI48" s="403"/>
      <c r="OBJ48" s="404"/>
      <c r="OBK48" s="405"/>
      <c r="OBL48" s="405"/>
      <c r="OBM48" s="405"/>
      <c r="OBN48" s="405"/>
      <c r="OBO48" s="405"/>
      <c r="OBP48" s="406"/>
      <c r="OBQ48" s="401"/>
      <c r="OBR48" s="402"/>
      <c r="OBS48" s="403"/>
      <c r="OBT48" s="403"/>
      <c r="OBU48" s="404"/>
      <c r="OBV48" s="405"/>
      <c r="OBW48" s="405"/>
      <c r="OBX48" s="405"/>
      <c r="OBY48" s="405"/>
      <c r="OBZ48" s="405"/>
      <c r="OCA48" s="406"/>
      <c r="OCB48" s="401"/>
      <c r="OCC48" s="402"/>
      <c r="OCD48" s="403"/>
      <c r="OCE48" s="403"/>
      <c r="OCF48" s="404"/>
      <c r="OCG48" s="405"/>
      <c r="OCH48" s="405"/>
      <c r="OCI48" s="405"/>
      <c r="OCJ48" s="405"/>
      <c r="OCK48" s="405"/>
      <c r="OCL48" s="406"/>
      <c r="OCM48" s="401"/>
      <c r="OCN48" s="402"/>
      <c r="OCO48" s="403"/>
      <c r="OCP48" s="403"/>
      <c r="OCQ48" s="404"/>
      <c r="OCR48" s="405"/>
      <c r="OCS48" s="405"/>
      <c r="OCT48" s="405"/>
      <c r="OCU48" s="405"/>
      <c r="OCV48" s="405"/>
      <c r="OCW48" s="406"/>
      <c r="OCX48" s="401"/>
      <c r="OCY48" s="402"/>
      <c r="OCZ48" s="403"/>
      <c r="ODA48" s="403"/>
      <c r="ODB48" s="404"/>
      <c r="ODC48" s="405"/>
      <c r="ODD48" s="405"/>
      <c r="ODE48" s="405"/>
      <c r="ODF48" s="405"/>
      <c r="ODG48" s="405"/>
      <c r="ODH48" s="406"/>
      <c r="ODI48" s="401"/>
      <c r="ODJ48" s="402"/>
      <c r="ODK48" s="403"/>
      <c r="ODL48" s="403"/>
      <c r="ODM48" s="404"/>
      <c r="ODN48" s="405"/>
      <c r="ODO48" s="405"/>
      <c r="ODP48" s="405"/>
      <c r="ODQ48" s="405"/>
      <c r="ODR48" s="405"/>
      <c r="ODS48" s="406"/>
      <c r="ODT48" s="401"/>
      <c r="ODU48" s="402"/>
      <c r="ODV48" s="403"/>
      <c r="ODW48" s="403"/>
      <c r="ODX48" s="404"/>
      <c r="ODY48" s="405"/>
      <c r="ODZ48" s="405"/>
      <c r="OEA48" s="405"/>
      <c r="OEB48" s="405"/>
      <c r="OEC48" s="405"/>
      <c r="OED48" s="406"/>
      <c r="OEE48" s="401"/>
      <c r="OEF48" s="402"/>
      <c r="OEG48" s="403"/>
      <c r="OEH48" s="403"/>
      <c r="OEI48" s="404"/>
      <c r="OEJ48" s="405"/>
      <c r="OEK48" s="405"/>
      <c r="OEL48" s="405"/>
      <c r="OEM48" s="405"/>
      <c r="OEN48" s="405"/>
      <c r="OEO48" s="406"/>
      <c r="OEP48" s="401"/>
      <c r="OEQ48" s="402"/>
      <c r="OER48" s="403"/>
      <c r="OES48" s="403"/>
      <c r="OET48" s="404"/>
      <c r="OEU48" s="405"/>
      <c r="OEV48" s="405"/>
      <c r="OEW48" s="405"/>
      <c r="OEX48" s="405"/>
      <c r="OEY48" s="405"/>
      <c r="OEZ48" s="406"/>
      <c r="OFA48" s="401"/>
      <c r="OFB48" s="402"/>
      <c r="OFC48" s="403"/>
      <c r="OFD48" s="403"/>
      <c r="OFE48" s="404"/>
      <c r="OFF48" s="405"/>
      <c r="OFG48" s="405"/>
      <c r="OFH48" s="405"/>
      <c r="OFI48" s="405"/>
      <c r="OFJ48" s="405"/>
      <c r="OFK48" s="406"/>
      <c r="OFL48" s="401"/>
      <c r="OFM48" s="402"/>
      <c r="OFN48" s="403"/>
      <c r="OFO48" s="403"/>
      <c r="OFP48" s="404"/>
      <c r="OFQ48" s="405"/>
      <c r="OFR48" s="405"/>
      <c r="OFS48" s="405"/>
      <c r="OFT48" s="405"/>
      <c r="OFU48" s="405"/>
      <c r="OFV48" s="406"/>
      <c r="OFW48" s="401"/>
      <c r="OFX48" s="402"/>
      <c r="OFY48" s="403"/>
      <c r="OFZ48" s="403"/>
      <c r="OGA48" s="404"/>
      <c r="OGB48" s="405"/>
      <c r="OGC48" s="405"/>
      <c r="OGD48" s="405"/>
      <c r="OGE48" s="405"/>
      <c r="OGF48" s="405"/>
      <c r="OGG48" s="406"/>
      <c r="OGH48" s="401"/>
      <c r="OGI48" s="402"/>
      <c r="OGJ48" s="403"/>
      <c r="OGK48" s="403"/>
      <c r="OGL48" s="404"/>
      <c r="OGM48" s="405"/>
      <c r="OGN48" s="405"/>
      <c r="OGO48" s="405"/>
      <c r="OGP48" s="405"/>
      <c r="OGQ48" s="405"/>
      <c r="OGR48" s="406"/>
      <c r="OGS48" s="401"/>
      <c r="OGT48" s="402"/>
      <c r="OGU48" s="403"/>
      <c r="OGV48" s="403"/>
      <c r="OGW48" s="404"/>
      <c r="OGX48" s="405"/>
      <c r="OGY48" s="405"/>
      <c r="OGZ48" s="405"/>
      <c r="OHA48" s="405"/>
      <c r="OHB48" s="405"/>
      <c r="OHC48" s="406"/>
      <c r="OHD48" s="401"/>
      <c r="OHE48" s="402"/>
      <c r="OHF48" s="403"/>
      <c r="OHG48" s="403"/>
      <c r="OHH48" s="404"/>
      <c r="OHI48" s="405"/>
      <c r="OHJ48" s="405"/>
      <c r="OHK48" s="405"/>
      <c r="OHL48" s="405"/>
      <c r="OHM48" s="405"/>
      <c r="OHN48" s="406"/>
      <c r="OHO48" s="401"/>
      <c r="OHP48" s="402"/>
      <c r="OHQ48" s="403"/>
      <c r="OHR48" s="403"/>
      <c r="OHS48" s="404"/>
      <c r="OHT48" s="405"/>
      <c r="OHU48" s="405"/>
      <c r="OHV48" s="405"/>
      <c r="OHW48" s="405"/>
      <c r="OHX48" s="405"/>
      <c r="OHY48" s="406"/>
      <c r="OHZ48" s="401"/>
      <c r="OIA48" s="402"/>
      <c r="OIB48" s="403"/>
      <c r="OIC48" s="403"/>
      <c r="OID48" s="404"/>
      <c r="OIE48" s="405"/>
      <c r="OIF48" s="405"/>
      <c r="OIG48" s="405"/>
      <c r="OIH48" s="405"/>
      <c r="OII48" s="405"/>
      <c r="OIJ48" s="406"/>
      <c r="OIK48" s="401"/>
      <c r="OIL48" s="402"/>
      <c r="OIM48" s="403"/>
      <c r="OIN48" s="403"/>
      <c r="OIO48" s="404"/>
      <c r="OIP48" s="405"/>
      <c r="OIQ48" s="405"/>
      <c r="OIR48" s="405"/>
      <c r="OIS48" s="405"/>
      <c r="OIT48" s="405"/>
      <c r="OIU48" s="406"/>
      <c r="OIV48" s="401"/>
      <c r="OIW48" s="402"/>
      <c r="OIX48" s="403"/>
      <c r="OIY48" s="403"/>
      <c r="OIZ48" s="404"/>
      <c r="OJA48" s="405"/>
      <c r="OJB48" s="405"/>
      <c r="OJC48" s="405"/>
      <c r="OJD48" s="405"/>
      <c r="OJE48" s="405"/>
      <c r="OJF48" s="406"/>
      <c r="OJG48" s="401"/>
      <c r="OJH48" s="402"/>
      <c r="OJI48" s="403"/>
      <c r="OJJ48" s="403"/>
      <c r="OJK48" s="404"/>
      <c r="OJL48" s="405"/>
      <c r="OJM48" s="405"/>
      <c r="OJN48" s="405"/>
      <c r="OJO48" s="405"/>
      <c r="OJP48" s="405"/>
      <c r="OJQ48" s="406"/>
      <c r="OJR48" s="401"/>
      <c r="OJS48" s="402"/>
      <c r="OJT48" s="403"/>
      <c r="OJU48" s="403"/>
      <c r="OJV48" s="404"/>
      <c r="OJW48" s="405"/>
      <c r="OJX48" s="405"/>
      <c r="OJY48" s="405"/>
      <c r="OJZ48" s="405"/>
      <c r="OKA48" s="405"/>
      <c r="OKB48" s="406"/>
      <c r="OKC48" s="401"/>
      <c r="OKD48" s="402"/>
      <c r="OKE48" s="403"/>
      <c r="OKF48" s="403"/>
      <c r="OKG48" s="404"/>
      <c r="OKH48" s="405"/>
      <c r="OKI48" s="405"/>
      <c r="OKJ48" s="405"/>
      <c r="OKK48" s="405"/>
      <c r="OKL48" s="405"/>
      <c r="OKM48" s="406"/>
      <c r="OKN48" s="401"/>
      <c r="OKO48" s="402"/>
      <c r="OKP48" s="403"/>
      <c r="OKQ48" s="403"/>
      <c r="OKR48" s="404"/>
      <c r="OKS48" s="405"/>
      <c r="OKT48" s="405"/>
      <c r="OKU48" s="405"/>
      <c r="OKV48" s="405"/>
      <c r="OKW48" s="405"/>
      <c r="OKX48" s="406"/>
      <c r="OKY48" s="401"/>
      <c r="OKZ48" s="402"/>
      <c r="OLA48" s="403"/>
      <c r="OLB48" s="403"/>
      <c r="OLC48" s="404"/>
      <c r="OLD48" s="405"/>
      <c r="OLE48" s="405"/>
      <c r="OLF48" s="405"/>
      <c r="OLG48" s="405"/>
      <c r="OLH48" s="405"/>
      <c r="OLI48" s="406"/>
      <c r="OLJ48" s="401"/>
      <c r="OLK48" s="402"/>
      <c r="OLL48" s="403"/>
      <c r="OLM48" s="403"/>
      <c r="OLN48" s="404"/>
      <c r="OLO48" s="405"/>
      <c r="OLP48" s="405"/>
      <c r="OLQ48" s="405"/>
      <c r="OLR48" s="405"/>
      <c r="OLS48" s="405"/>
      <c r="OLT48" s="406"/>
      <c r="OLU48" s="401"/>
      <c r="OLV48" s="402"/>
      <c r="OLW48" s="403"/>
      <c r="OLX48" s="403"/>
      <c r="OLY48" s="404"/>
      <c r="OLZ48" s="405"/>
      <c r="OMA48" s="405"/>
      <c r="OMB48" s="405"/>
      <c r="OMC48" s="405"/>
      <c r="OMD48" s="405"/>
      <c r="OME48" s="406"/>
      <c r="OMF48" s="401"/>
      <c r="OMG48" s="402"/>
      <c r="OMH48" s="403"/>
      <c r="OMI48" s="403"/>
      <c r="OMJ48" s="404"/>
      <c r="OMK48" s="405"/>
      <c r="OML48" s="405"/>
      <c r="OMM48" s="405"/>
      <c r="OMN48" s="405"/>
      <c r="OMO48" s="405"/>
      <c r="OMP48" s="406"/>
      <c r="OMQ48" s="401"/>
      <c r="OMR48" s="402"/>
      <c r="OMS48" s="403"/>
      <c r="OMT48" s="403"/>
      <c r="OMU48" s="404"/>
      <c r="OMV48" s="405"/>
      <c r="OMW48" s="405"/>
      <c r="OMX48" s="405"/>
      <c r="OMY48" s="405"/>
      <c r="OMZ48" s="405"/>
      <c r="ONA48" s="406"/>
      <c r="ONB48" s="401"/>
      <c r="ONC48" s="402"/>
      <c r="OND48" s="403"/>
      <c r="ONE48" s="403"/>
      <c r="ONF48" s="404"/>
      <c r="ONG48" s="405"/>
      <c r="ONH48" s="405"/>
      <c r="ONI48" s="405"/>
      <c r="ONJ48" s="405"/>
      <c r="ONK48" s="405"/>
      <c r="ONL48" s="406"/>
      <c r="ONM48" s="401"/>
      <c r="ONN48" s="402"/>
      <c r="ONO48" s="403"/>
      <c r="ONP48" s="403"/>
      <c r="ONQ48" s="404"/>
      <c r="ONR48" s="405"/>
      <c r="ONS48" s="405"/>
      <c r="ONT48" s="405"/>
      <c r="ONU48" s="405"/>
      <c r="ONV48" s="405"/>
      <c r="ONW48" s="406"/>
      <c r="ONX48" s="401"/>
      <c r="ONY48" s="402"/>
      <c r="ONZ48" s="403"/>
      <c r="OOA48" s="403"/>
      <c r="OOB48" s="404"/>
      <c r="OOC48" s="405"/>
      <c r="OOD48" s="405"/>
      <c r="OOE48" s="405"/>
      <c r="OOF48" s="405"/>
      <c r="OOG48" s="405"/>
      <c r="OOH48" s="406"/>
      <c r="OOI48" s="401"/>
      <c r="OOJ48" s="402"/>
      <c r="OOK48" s="403"/>
      <c r="OOL48" s="403"/>
      <c r="OOM48" s="404"/>
      <c r="OON48" s="405"/>
      <c r="OOO48" s="405"/>
      <c r="OOP48" s="405"/>
      <c r="OOQ48" s="405"/>
      <c r="OOR48" s="405"/>
      <c r="OOS48" s="406"/>
      <c r="OOT48" s="401"/>
      <c r="OOU48" s="402"/>
      <c r="OOV48" s="403"/>
      <c r="OOW48" s="403"/>
      <c r="OOX48" s="404"/>
      <c r="OOY48" s="405"/>
      <c r="OOZ48" s="405"/>
      <c r="OPA48" s="405"/>
      <c r="OPB48" s="405"/>
      <c r="OPC48" s="405"/>
      <c r="OPD48" s="406"/>
      <c r="OPE48" s="401"/>
      <c r="OPF48" s="402"/>
      <c r="OPG48" s="403"/>
      <c r="OPH48" s="403"/>
      <c r="OPI48" s="404"/>
      <c r="OPJ48" s="405"/>
      <c r="OPK48" s="405"/>
      <c r="OPL48" s="405"/>
      <c r="OPM48" s="405"/>
      <c r="OPN48" s="405"/>
      <c r="OPO48" s="406"/>
      <c r="OPP48" s="401"/>
      <c r="OPQ48" s="402"/>
      <c r="OPR48" s="403"/>
      <c r="OPS48" s="403"/>
      <c r="OPT48" s="404"/>
      <c r="OPU48" s="405"/>
      <c r="OPV48" s="405"/>
      <c r="OPW48" s="405"/>
      <c r="OPX48" s="405"/>
      <c r="OPY48" s="405"/>
      <c r="OPZ48" s="406"/>
      <c r="OQA48" s="401"/>
      <c r="OQB48" s="402"/>
      <c r="OQC48" s="403"/>
      <c r="OQD48" s="403"/>
      <c r="OQE48" s="404"/>
      <c r="OQF48" s="405"/>
      <c r="OQG48" s="405"/>
      <c r="OQH48" s="405"/>
      <c r="OQI48" s="405"/>
      <c r="OQJ48" s="405"/>
      <c r="OQK48" s="406"/>
      <c r="OQL48" s="401"/>
      <c r="OQM48" s="402"/>
      <c r="OQN48" s="403"/>
      <c r="OQO48" s="403"/>
      <c r="OQP48" s="404"/>
      <c r="OQQ48" s="405"/>
      <c r="OQR48" s="405"/>
      <c r="OQS48" s="405"/>
      <c r="OQT48" s="405"/>
      <c r="OQU48" s="405"/>
      <c r="OQV48" s="406"/>
      <c r="OQW48" s="401"/>
      <c r="OQX48" s="402"/>
      <c r="OQY48" s="403"/>
      <c r="OQZ48" s="403"/>
      <c r="ORA48" s="404"/>
      <c r="ORB48" s="405"/>
      <c r="ORC48" s="405"/>
      <c r="ORD48" s="405"/>
      <c r="ORE48" s="405"/>
      <c r="ORF48" s="405"/>
      <c r="ORG48" s="406"/>
      <c r="ORH48" s="401"/>
      <c r="ORI48" s="402"/>
      <c r="ORJ48" s="403"/>
      <c r="ORK48" s="403"/>
      <c r="ORL48" s="404"/>
      <c r="ORM48" s="405"/>
      <c r="ORN48" s="405"/>
      <c r="ORO48" s="405"/>
      <c r="ORP48" s="405"/>
      <c r="ORQ48" s="405"/>
      <c r="ORR48" s="406"/>
      <c r="ORS48" s="401"/>
      <c r="ORT48" s="402"/>
      <c r="ORU48" s="403"/>
      <c r="ORV48" s="403"/>
      <c r="ORW48" s="404"/>
      <c r="ORX48" s="405"/>
      <c r="ORY48" s="405"/>
      <c r="ORZ48" s="405"/>
      <c r="OSA48" s="405"/>
      <c r="OSB48" s="405"/>
      <c r="OSC48" s="406"/>
      <c r="OSD48" s="401"/>
      <c r="OSE48" s="402"/>
      <c r="OSF48" s="403"/>
      <c r="OSG48" s="403"/>
      <c r="OSH48" s="404"/>
      <c r="OSI48" s="405"/>
      <c r="OSJ48" s="405"/>
      <c r="OSK48" s="405"/>
      <c r="OSL48" s="405"/>
      <c r="OSM48" s="405"/>
      <c r="OSN48" s="406"/>
      <c r="OSO48" s="401"/>
      <c r="OSP48" s="402"/>
      <c r="OSQ48" s="403"/>
      <c r="OSR48" s="403"/>
      <c r="OSS48" s="404"/>
      <c r="OST48" s="405"/>
      <c r="OSU48" s="405"/>
      <c r="OSV48" s="405"/>
      <c r="OSW48" s="405"/>
      <c r="OSX48" s="405"/>
      <c r="OSY48" s="406"/>
      <c r="OSZ48" s="401"/>
      <c r="OTA48" s="402"/>
      <c r="OTB48" s="403"/>
      <c r="OTC48" s="403"/>
      <c r="OTD48" s="404"/>
      <c r="OTE48" s="405"/>
      <c r="OTF48" s="405"/>
      <c r="OTG48" s="405"/>
      <c r="OTH48" s="405"/>
      <c r="OTI48" s="405"/>
      <c r="OTJ48" s="406"/>
      <c r="OTK48" s="401"/>
      <c r="OTL48" s="402"/>
      <c r="OTM48" s="403"/>
      <c r="OTN48" s="403"/>
      <c r="OTO48" s="404"/>
      <c r="OTP48" s="405"/>
      <c r="OTQ48" s="405"/>
      <c r="OTR48" s="405"/>
      <c r="OTS48" s="405"/>
      <c r="OTT48" s="405"/>
      <c r="OTU48" s="406"/>
      <c r="OTV48" s="401"/>
      <c r="OTW48" s="402"/>
      <c r="OTX48" s="403"/>
      <c r="OTY48" s="403"/>
      <c r="OTZ48" s="404"/>
      <c r="OUA48" s="405"/>
      <c r="OUB48" s="405"/>
      <c r="OUC48" s="405"/>
      <c r="OUD48" s="405"/>
      <c r="OUE48" s="405"/>
      <c r="OUF48" s="406"/>
      <c r="OUG48" s="401"/>
      <c r="OUH48" s="402"/>
      <c r="OUI48" s="403"/>
      <c r="OUJ48" s="403"/>
      <c r="OUK48" s="404"/>
      <c r="OUL48" s="405"/>
      <c r="OUM48" s="405"/>
      <c r="OUN48" s="405"/>
      <c r="OUO48" s="405"/>
      <c r="OUP48" s="405"/>
      <c r="OUQ48" s="406"/>
      <c r="OUR48" s="401"/>
      <c r="OUS48" s="402"/>
      <c r="OUT48" s="403"/>
      <c r="OUU48" s="403"/>
      <c r="OUV48" s="404"/>
      <c r="OUW48" s="405"/>
      <c r="OUX48" s="405"/>
      <c r="OUY48" s="405"/>
      <c r="OUZ48" s="405"/>
      <c r="OVA48" s="405"/>
      <c r="OVB48" s="406"/>
      <c r="OVC48" s="401"/>
      <c r="OVD48" s="402"/>
      <c r="OVE48" s="403"/>
      <c r="OVF48" s="403"/>
      <c r="OVG48" s="404"/>
      <c r="OVH48" s="405"/>
      <c r="OVI48" s="405"/>
      <c r="OVJ48" s="405"/>
      <c r="OVK48" s="405"/>
      <c r="OVL48" s="405"/>
      <c r="OVM48" s="406"/>
      <c r="OVN48" s="401"/>
      <c r="OVO48" s="402"/>
      <c r="OVP48" s="403"/>
      <c r="OVQ48" s="403"/>
      <c r="OVR48" s="404"/>
      <c r="OVS48" s="405"/>
      <c r="OVT48" s="405"/>
      <c r="OVU48" s="405"/>
      <c r="OVV48" s="405"/>
      <c r="OVW48" s="405"/>
      <c r="OVX48" s="406"/>
      <c r="OVY48" s="401"/>
      <c r="OVZ48" s="402"/>
      <c r="OWA48" s="403"/>
      <c r="OWB48" s="403"/>
      <c r="OWC48" s="404"/>
      <c r="OWD48" s="405"/>
      <c r="OWE48" s="405"/>
      <c r="OWF48" s="405"/>
      <c r="OWG48" s="405"/>
      <c r="OWH48" s="405"/>
      <c r="OWI48" s="406"/>
      <c r="OWJ48" s="401"/>
      <c r="OWK48" s="402"/>
      <c r="OWL48" s="403"/>
      <c r="OWM48" s="403"/>
      <c r="OWN48" s="404"/>
      <c r="OWO48" s="405"/>
      <c r="OWP48" s="405"/>
      <c r="OWQ48" s="405"/>
      <c r="OWR48" s="405"/>
      <c r="OWS48" s="405"/>
      <c r="OWT48" s="406"/>
      <c r="OWU48" s="401"/>
      <c r="OWV48" s="402"/>
      <c r="OWW48" s="403"/>
      <c r="OWX48" s="403"/>
      <c r="OWY48" s="404"/>
      <c r="OWZ48" s="405"/>
      <c r="OXA48" s="405"/>
      <c r="OXB48" s="405"/>
      <c r="OXC48" s="405"/>
      <c r="OXD48" s="405"/>
      <c r="OXE48" s="406"/>
      <c r="OXF48" s="401"/>
      <c r="OXG48" s="402"/>
      <c r="OXH48" s="403"/>
      <c r="OXI48" s="403"/>
      <c r="OXJ48" s="404"/>
      <c r="OXK48" s="405"/>
      <c r="OXL48" s="405"/>
      <c r="OXM48" s="405"/>
      <c r="OXN48" s="405"/>
      <c r="OXO48" s="405"/>
      <c r="OXP48" s="406"/>
      <c r="OXQ48" s="401"/>
      <c r="OXR48" s="402"/>
      <c r="OXS48" s="403"/>
      <c r="OXT48" s="403"/>
      <c r="OXU48" s="404"/>
      <c r="OXV48" s="405"/>
      <c r="OXW48" s="405"/>
      <c r="OXX48" s="405"/>
      <c r="OXY48" s="405"/>
      <c r="OXZ48" s="405"/>
      <c r="OYA48" s="406"/>
      <c r="OYB48" s="401"/>
      <c r="OYC48" s="402"/>
      <c r="OYD48" s="403"/>
      <c r="OYE48" s="403"/>
      <c r="OYF48" s="404"/>
      <c r="OYG48" s="405"/>
      <c r="OYH48" s="405"/>
      <c r="OYI48" s="405"/>
      <c r="OYJ48" s="405"/>
      <c r="OYK48" s="405"/>
      <c r="OYL48" s="406"/>
      <c r="OYM48" s="401"/>
      <c r="OYN48" s="402"/>
      <c r="OYO48" s="403"/>
      <c r="OYP48" s="403"/>
      <c r="OYQ48" s="404"/>
      <c r="OYR48" s="405"/>
      <c r="OYS48" s="405"/>
      <c r="OYT48" s="405"/>
      <c r="OYU48" s="405"/>
      <c r="OYV48" s="405"/>
      <c r="OYW48" s="406"/>
      <c r="OYX48" s="401"/>
      <c r="OYY48" s="402"/>
      <c r="OYZ48" s="403"/>
      <c r="OZA48" s="403"/>
      <c r="OZB48" s="404"/>
      <c r="OZC48" s="405"/>
      <c r="OZD48" s="405"/>
      <c r="OZE48" s="405"/>
      <c r="OZF48" s="405"/>
      <c r="OZG48" s="405"/>
      <c r="OZH48" s="406"/>
      <c r="OZI48" s="401"/>
      <c r="OZJ48" s="402"/>
      <c r="OZK48" s="403"/>
      <c r="OZL48" s="403"/>
      <c r="OZM48" s="404"/>
      <c r="OZN48" s="405"/>
      <c r="OZO48" s="405"/>
      <c r="OZP48" s="405"/>
      <c r="OZQ48" s="405"/>
      <c r="OZR48" s="405"/>
      <c r="OZS48" s="406"/>
      <c r="OZT48" s="401"/>
      <c r="OZU48" s="402"/>
      <c r="OZV48" s="403"/>
      <c r="OZW48" s="403"/>
      <c r="OZX48" s="404"/>
      <c r="OZY48" s="405"/>
      <c r="OZZ48" s="405"/>
      <c r="PAA48" s="405"/>
      <c r="PAB48" s="405"/>
      <c r="PAC48" s="405"/>
      <c r="PAD48" s="406"/>
      <c r="PAE48" s="401"/>
      <c r="PAF48" s="402"/>
      <c r="PAG48" s="403"/>
      <c r="PAH48" s="403"/>
      <c r="PAI48" s="404"/>
      <c r="PAJ48" s="405"/>
      <c r="PAK48" s="405"/>
      <c r="PAL48" s="405"/>
      <c r="PAM48" s="405"/>
      <c r="PAN48" s="405"/>
      <c r="PAO48" s="406"/>
      <c r="PAP48" s="401"/>
      <c r="PAQ48" s="402"/>
      <c r="PAR48" s="403"/>
      <c r="PAS48" s="403"/>
      <c r="PAT48" s="404"/>
      <c r="PAU48" s="405"/>
      <c r="PAV48" s="405"/>
      <c r="PAW48" s="405"/>
      <c r="PAX48" s="405"/>
      <c r="PAY48" s="405"/>
      <c r="PAZ48" s="406"/>
      <c r="PBA48" s="401"/>
      <c r="PBB48" s="402"/>
      <c r="PBC48" s="403"/>
      <c r="PBD48" s="403"/>
      <c r="PBE48" s="404"/>
      <c r="PBF48" s="405"/>
      <c r="PBG48" s="405"/>
      <c r="PBH48" s="405"/>
      <c r="PBI48" s="405"/>
      <c r="PBJ48" s="405"/>
      <c r="PBK48" s="406"/>
      <c r="PBL48" s="401"/>
      <c r="PBM48" s="402"/>
      <c r="PBN48" s="403"/>
      <c r="PBO48" s="403"/>
      <c r="PBP48" s="404"/>
      <c r="PBQ48" s="405"/>
      <c r="PBR48" s="405"/>
      <c r="PBS48" s="405"/>
      <c r="PBT48" s="405"/>
      <c r="PBU48" s="405"/>
      <c r="PBV48" s="406"/>
      <c r="PBW48" s="401"/>
      <c r="PBX48" s="402"/>
      <c r="PBY48" s="403"/>
      <c r="PBZ48" s="403"/>
      <c r="PCA48" s="404"/>
      <c r="PCB48" s="405"/>
      <c r="PCC48" s="405"/>
      <c r="PCD48" s="405"/>
      <c r="PCE48" s="405"/>
      <c r="PCF48" s="405"/>
      <c r="PCG48" s="406"/>
      <c r="PCH48" s="401"/>
      <c r="PCI48" s="402"/>
      <c r="PCJ48" s="403"/>
      <c r="PCK48" s="403"/>
      <c r="PCL48" s="404"/>
      <c r="PCM48" s="405"/>
      <c r="PCN48" s="405"/>
      <c r="PCO48" s="405"/>
      <c r="PCP48" s="405"/>
      <c r="PCQ48" s="405"/>
      <c r="PCR48" s="406"/>
      <c r="PCS48" s="401"/>
      <c r="PCT48" s="402"/>
      <c r="PCU48" s="403"/>
      <c r="PCV48" s="403"/>
      <c r="PCW48" s="404"/>
      <c r="PCX48" s="405"/>
      <c r="PCY48" s="405"/>
      <c r="PCZ48" s="405"/>
      <c r="PDA48" s="405"/>
      <c r="PDB48" s="405"/>
      <c r="PDC48" s="406"/>
      <c r="PDD48" s="401"/>
      <c r="PDE48" s="402"/>
      <c r="PDF48" s="403"/>
      <c r="PDG48" s="403"/>
      <c r="PDH48" s="404"/>
      <c r="PDI48" s="405"/>
      <c r="PDJ48" s="405"/>
      <c r="PDK48" s="405"/>
      <c r="PDL48" s="405"/>
      <c r="PDM48" s="405"/>
      <c r="PDN48" s="406"/>
      <c r="PDO48" s="401"/>
      <c r="PDP48" s="402"/>
      <c r="PDQ48" s="403"/>
      <c r="PDR48" s="403"/>
      <c r="PDS48" s="404"/>
      <c r="PDT48" s="405"/>
      <c r="PDU48" s="405"/>
      <c r="PDV48" s="405"/>
      <c r="PDW48" s="405"/>
      <c r="PDX48" s="405"/>
      <c r="PDY48" s="406"/>
      <c r="PDZ48" s="401"/>
      <c r="PEA48" s="402"/>
      <c r="PEB48" s="403"/>
      <c r="PEC48" s="403"/>
      <c r="PED48" s="404"/>
      <c r="PEE48" s="405"/>
      <c r="PEF48" s="405"/>
      <c r="PEG48" s="405"/>
      <c r="PEH48" s="405"/>
      <c r="PEI48" s="405"/>
      <c r="PEJ48" s="406"/>
      <c r="PEK48" s="401"/>
      <c r="PEL48" s="402"/>
      <c r="PEM48" s="403"/>
      <c r="PEN48" s="403"/>
      <c r="PEO48" s="404"/>
      <c r="PEP48" s="405"/>
      <c r="PEQ48" s="405"/>
      <c r="PER48" s="405"/>
      <c r="PES48" s="405"/>
      <c r="PET48" s="405"/>
      <c r="PEU48" s="406"/>
      <c r="PEV48" s="401"/>
      <c r="PEW48" s="402"/>
      <c r="PEX48" s="403"/>
      <c r="PEY48" s="403"/>
      <c r="PEZ48" s="404"/>
      <c r="PFA48" s="405"/>
      <c r="PFB48" s="405"/>
      <c r="PFC48" s="405"/>
      <c r="PFD48" s="405"/>
      <c r="PFE48" s="405"/>
      <c r="PFF48" s="406"/>
      <c r="PFG48" s="401"/>
      <c r="PFH48" s="402"/>
      <c r="PFI48" s="403"/>
      <c r="PFJ48" s="403"/>
      <c r="PFK48" s="404"/>
      <c r="PFL48" s="405"/>
      <c r="PFM48" s="405"/>
      <c r="PFN48" s="405"/>
      <c r="PFO48" s="405"/>
      <c r="PFP48" s="405"/>
      <c r="PFQ48" s="406"/>
      <c r="PFR48" s="401"/>
      <c r="PFS48" s="402"/>
      <c r="PFT48" s="403"/>
      <c r="PFU48" s="403"/>
      <c r="PFV48" s="404"/>
      <c r="PFW48" s="405"/>
      <c r="PFX48" s="405"/>
      <c r="PFY48" s="405"/>
      <c r="PFZ48" s="405"/>
      <c r="PGA48" s="405"/>
      <c r="PGB48" s="406"/>
      <c r="PGC48" s="401"/>
      <c r="PGD48" s="402"/>
      <c r="PGE48" s="403"/>
      <c r="PGF48" s="403"/>
      <c r="PGG48" s="404"/>
      <c r="PGH48" s="405"/>
      <c r="PGI48" s="405"/>
      <c r="PGJ48" s="405"/>
      <c r="PGK48" s="405"/>
      <c r="PGL48" s="405"/>
      <c r="PGM48" s="406"/>
      <c r="PGN48" s="401"/>
      <c r="PGO48" s="402"/>
      <c r="PGP48" s="403"/>
      <c r="PGQ48" s="403"/>
      <c r="PGR48" s="404"/>
      <c r="PGS48" s="405"/>
      <c r="PGT48" s="405"/>
      <c r="PGU48" s="405"/>
      <c r="PGV48" s="405"/>
      <c r="PGW48" s="405"/>
      <c r="PGX48" s="406"/>
      <c r="PGY48" s="401"/>
      <c r="PGZ48" s="402"/>
      <c r="PHA48" s="403"/>
      <c r="PHB48" s="403"/>
      <c r="PHC48" s="404"/>
      <c r="PHD48" s="405"/>
      <c r="PHE48" s="405"/>
      <c r="PHF48" s="405"/>
      <c r="PHG48" s="405"/>
      <c r="PHH48" s="405"/>
      <c r="PHI48" s="406"/>
      <c r="PHJ48" s="401"/>
      <c r="PHK48" s="402"/>
      <c r="PHL48" s="403"/>
      <c r="PHM48" s="403"/>
      <c r="PHN48" s="404"/>
      <c r="PHO48" s="405"/>
      <c r="PHP48" s="405"/>
      <c r="PHQ48" s="405"/>
      <c r="PHR48" s="405"/>
      <c r="PHS48" s="405"/>
      <c r="PHT48" s="406"/>
      <c r="PHU48" s="401"/>
      <c r="PHV48" s="402"/>
      <c r="PHW48" s="403"/>
      <c r="PHX48" s="403"/>
      <c r="PHY48" s="404"/>
      <c r="PHZ48" s="405"/>
      <c r="PIA48" s="405"/>
      <c r="PIB48" s="405"/>
      <c r="PIC48" s="405"/>
      <c r="PID48" s="405"/>
      <c r="PIE48" s="406"/>
      <c r="PIF48" s="401"/>
      <c r="PIG48" s="402"/>
      <c r="PIH48" s="403"/>
      <c r="PII48" s="403"/>
      <c r="PIJ48" s="404"/>
      <c r="PIK48" s="405"/>
      <c r="PIL48" s="405"/>
      <c r="PIM48" s="405"/>
      <c r="PIN48" s="405"/>
      <c r="PIO48" s="405"/>
      <c r="PIP48" s="406"/>
      <c r="PIQ48" s="401"/>
      <c r="PIR48" s="402"/>
      <c r="PIS48" s="403"/>
      <c r="PIT48" s="403"/>
      <c r="PIU48" s="404"/>
      <c r="PIV48" s="405"/>
      <c r="PIW48" s="405"/>
      <c r="PIX48" s="405"/>
      <c r="PIY48" s="405"/>
      <c r="PIZ48" s="405"/>
      <c r="PJA48" s="406"/>
      <c r="PJB48" s="401"/>
      <c r="PJC48" s="402"/>
      <c r="PJD48" s="403"/>
      <c r="PJE48" s="403"/>
      <c r="PJF48" s="404"/>
      <c r="PJG48" s="405"/>
      <c r="PJH48" s="405"/>
      <c r="PJI48" s="405"/>
      <c r="PJJ48" s="405"/>
      <c r="PJK48" s="405"/>
      <c r="PJL48" s="406"/>
      <c r="PJM48" s="401"/>
      <c r="PJN48" s="402"/>
      <c r="PJO48" s="403"/>
      <c r="PJP48" s="403"/>
      <c r="PJQ48" s="404"/>
      <c r="PJR48" s="405"/>
      <c r="PJS48" s="405"/>
      <c r="PJT48" s="405"/>
      <c r="PJU48" s="405"/>
      <c r="PJV48" s="405"/>
      <c r="PJW48" s="406"/>
      <c r="PJX48" s="401"/>
      <c r="PJY48" s="402"/>
      <c r="PJZ48" s="403"/>
      <c r="PKA48" s="403"/>
      <c r="PKB48" s="404"/>
      <c r="PKC48" s="405"/>
      <c r="PKD48" s="405"/>
      <c r="PKE48" s="405"/>
      <c r="PKF48" s="405"/>
      <c r="PKG48" s="405"/>
      <c r="PKH48" s="406"/>
      <c r="PKI48" s="401"/>
      <c r="PKJ48" s="402"/>
      <c r="PKK48" s="403"/>
      <c r="PKL48" s="403"/>
      <c r="PKM48" s="404"/>
      <c r="PKN48" s="405"/>
      <c r="PKO48" s="405"/>
      <c r="PKP48" s="405"/>
      <c r="PKQ48" s="405"/>
      <c r="PKR48" s="405"/>
      <c r="PKS48" s="406"/>
      <c r="PKT48" s="401"/>
      <c r="PKU48" s="402"/>
      <c r="PKV48" s="403"/>
      <c r="PKW48" s="403"/>
      <c r="PKX48" s="404"/>
      <c r="PKY48" s="405"/>
      <c r="PKZ48" s="405"/>
      <c r="PLA48" s="405"/>
      <c r="PLB48" s="405"/>
      <c r="PLC48" s="405"/>
      <c r="PLD48" s="406"/>
      <c r="PLE48" s="401"/>
      <c r="PLF48" s="402"/>
      <c r="PLG48" s="403"/>
      <c r="PLH48" s="403"/>
      <c r="PLI48" s="404"/>
      <c r="PLJ48" s="405"/>
      <c r="PLK48" s="405"/>
      <c r="PLL48" s="405"/>
      <c r="PLM48" s="405"/>
      <c r="PLN48" s="405"/>
      <c r="PLO48" s="406"/>
      <c r="PLP48" s="401"/>
      <c r="PLQ48" s="402"/>
      <c r="PLR48" s="403"/>
      <c r="PLS48" s="403"/>
      <c r="PLT48" s="404"/>
      <c r="PLU48" s="405"/>
      <c r="PLV48" s="405"/>
      <c r="PLW48" s="405"/>
      <c r="PLX48" s="405"/>
      <c r="PLY48" s="405"/>
      <c r="PLZ48" s="406"/>
      <c r="PMA48" s="401"/>
      <c r="PMB48" s="402"/>
      <c r="PMC48" s="403"/>
      <c r="PMD48" s="403"/>
      <c r="PME48" s="404"/>
      <c r="PMF48" s="405"/>
      <c r="PMG48" s="405"/>
      <c r="PMH48" s="405"/>
      <c r="PMI48" s="405"/>
      <c r="PMJ48" s="405"/>
      <c r="PMK48" s="406"/>
      <c r="PML48" s="401"/>
      <c r="PMM48" s="402"/>
      <c r="PMN48" s="403"/>
      <c r="PMO48" s="403"/>
      <c r="PMP48" s="404"/>
      <c r="PMQ48" s="405"/>
      <c r="PMR48" s="405"/>
      <c r="PMS48" s="405"/>
      <c r="PMT48" s="405"/>
      <c r="PMU48" s="405"/>
      <c r="PMV48" s="406"/>
      <c r="PMW48" s="401"/>
      <c r="PMX48" s="402"/>
      <c r="PMY48" s="403"/>
      <c r="PMZ48" s="403"/>
      <c r="PNA48" s="404"/>
      <c r="PNB48" s="405"/>
      <c r="PNC48" s="405"/>
      <c r="PND48" s="405"/>
      <c r="PNE48" s="405"/>
      <c r="PNF48" s="405"/>
      <c r="PNG48" s="406"/>
      <c r="PNH48" s="401"/>
      <c r="PNI48" s="402"/>
      <c r="PNJ48" s="403"/>
      <c r="PNK48" s="403"/>
      <c r="PNL48" s="404"/>
      <c r="PNM48" s="405"/>
      <c r="PNN48" s="405"/>
      <c r="PNO48" s="405"/>
      <c r="PNP48" s="405"/>
      <c r="PNQ48" s="405"/>
      <c r="PNR48" s="406"/>
      <c r="PNS48" s="401"/>
      <c r="PNT48" s="402"/>
      <c r="PNU48" s="403"/>
      <c r="PNV48" s="403"/>
      <c r="PNW48" s="404"/>
      <c r="PNX48" s="405"/>
      <c r="PNY48" s="405"/>
      <c r="PNZ48" s="405"/>
      <c r="POA48" s="405"/>
      <c r="POB48" s="405"/>
      <c r="POC48" s="406"/>
      <c r="POD48" s="401"/>
      <c r="POE48" s="402"/>
      <c r="POF48" s="403"/>
      <c r="POG48" s="403"/>
      <c r="POH48" s="404"/>
      <c r="POI48" s="405"/>
      <c r="POJ48" s="405"/>
      <c r="POK48" s="405"/>
      <c r="POL48" s="405"/>
      <c r="POM48" s="405"/>
      <c r="PON48" s="406"/>
      <c r="POO48" s="401"/>
      <c r="POP48" s="402"/>
      <c r="POQ48" s="403"/>
      <c r="POR48" s="403"/>
      <c r="POS48" s="404"/>
      <c r="POT48" s="405"/>
      <c r="POU48" s="405"/>
      <c r="POV48" s="405"/>
      <c r="POW48" s="405"/>
      <c r="POX48" s="405"/>
      <c r="POY48" s="406"/>
      <c r="POZ48" s="401"/>
      <c r="PPA48" s="402"/>
      <c r="PPB48" s="403"/>
      <c r="PPC48" s="403"/>
      <c r="PPD48" s="404"/>
      <c r="PPE48" s="405"/>
      <c r="PPF48" s="405"/>
      <c r="PPG48" s="405"/>
      <c r="PPH48" s="405"/>
      <c r="PPI48" s="405"/>
      <c r="PPJ48" s="406"/>
      <c r="PPK48" s="401"/>
      <c r="PPL48" s="402"/>
      <c r="PPM48" s="403"/>
      <c r="PPN48" s="403"/>
      <c r="PPO48" s="404"/>
      <c r="PPP48" s="405"/>
      <c r="PPQ48" s="405"/>
      <c r="PPR48" s="405"/>
      <c r="PPS48" s="405"/>
      <c r="PPT48" s="405"/>
      <c r="PPU48" s="406"/>
      <c r="PPV48" s="401"/>
      <c r="PPW48" s="402"/>
      <c r="PPX48" s="403"/>
      <c r="PPY48" s="403"/>
      <c r="PPZ48" s="404"/>
      <c r="PQA48" s="405"/>
      <c r="PQB48" s="405"/>
      <c r="PQC48" s="405"/>
      <c r="PQD48" s="405"/>
      <c r="PQE48" s="405"/>
      <c r="PQF48" s="406"/>
      <c r="PQG48" s="401"/>
      <c r="PQH48" s="402"/>
      <c r="PQI48" s="403"/>
      <c r="PQJ48" s="403"/>
      <c r="PQK48" s="404"/>
      <c r="PQL48" s="405"/>
      <c r="PQM48" s="405"/>
      <c r="PQN48" s="405"/>
      <c r="PQO48" s="405"/>
      <c r="PQP48" s="405"/>
      <c r="PQQ48" s="406"/>
      <c r="PQR48" s="401"/>
      <c r="PQS48" s="402"/>
      <c r="PQT48" s="403"/>
      <c r="PQU48" s="403"/>
      <c r="PQV48" s="404"/>
      <c r="PQW48" s="405"/>
      <c r="PQX48" s="405"/>
      <c r="PQY48" s="405"/>
      <c r="PQZ48" s="405"/>
      <c r="PRA48" s="405"/>
      <c r="PRB48" s="406"/>
      <c r="PRC48" s="401"/>
      <c r="PRD48" s="402"/>
      <c r="PRE48" s="403"/>
      <c r="PRF48" s="403"/>
      <c r="PRG48" s="404"/>
      <c r="PRH48" s="405"/>
      <c r="PRI48" s="405"/>
      <c r="PRJ48" s="405"/>
      <c r="PRK48" s="405"/>
      <c r="PRL48" s="405"/>
      <c r="PRM48" s="406"/>
      <c r="PRN48" s="401"/>
      <c r="PRO48" s="402"/>
      <c r="PRP48" s="403"/>
      <c r="PRQ48" s="403"/>
      <c r="PRR48" s="404"/>
      <c r="PRS48" s="405"/>
      <c r="PRT48" s="405"/>
      <c r="PRU48" s="405"/>
      <c r="PRV48" s="405"/>
      <c r="PRW48" s="405"/>
      <c r="PRX48" s="406"/>
      <c r="PRY48" s="401"/>
      <c r="PRZ48" s="402"/>
      <c r="PSA48" s="403"/>
      <c r="PSB48" s="403"/>
      <c r="PSC48" s="404"/>
      <c r="PSD48" s="405"/>
      <c r="PSE48" s="405"/>
      <c r="PSF48" s="405"/>
      <c r="PSG48" s="405"/>
      <c r="PSH48" s="405"/>
      <c r="PSI48" s="406"/>
      <c r="PSJ48" s="401"/>
      <c r="PSK48" s="402"/>
      <c r="PSL48" s="403"/>
      <c r="PSM48" s="403"/>
      <c r="PSN48" s="404"/>
      <c r="PSO48" s="405"/>
      <c r="PSP48" s="405"/>
      <c r="PSQ48" s="405"/>
      <c r="PSR48" s="405"/>
      <c r="PSS48" s="405"/>
      <c r="PST48" s="406"/>
      <c r="PSU48" s="401"/>
      <c r="PSV48" s="402"/>
      <c r="PSW48" s="403"/>
      <c r="PSX48" s="403"/>
      <c r="PSY48" s="404"/>
      <c r="PSZ48" s="405"/>
      <c r="PTA48" s="405"/>
      <c r="PTB48" s="405"/>
      <c r="PTC48" s="405"/>
      <c r="PTD48" s="405"/>
      <c r="PTE48" s="406"/>
      <c r="PTF48" s="401"/>
      <c r="PTG48" s="402"/>
      <c r="PTH48" s="403"/>
      <c r="PTI48" s="403"/>
      <c r="PTJ48" s="404"/>
      <c r="PTK48" s="405"/>
      <c r="PTL48" s="405"/>
      <c r="PTM48" s="405"/>
      <c r="PTN48" s="405"/>
      <c r="PTO48" s="405"/>
      <c r="PTP48" s="406"/>
      <c r="PTQ48" s="401"/>
      <c r="PTR48" s="402"/>
      <c r="PTS48" s="403"/>
      <c r="PTT48" s="403"/>
      <c r="PTU48" s="404"/>
      <c r="PTV48" s="405"/>
      <c r="PTW48" s="405"/>
      <c r="PTX48" s="405"/>
      <c r="PTY48" s="405"/>
      <c r="PTZ48" s="405"/>
      <c r="PUA48" s="406"/>
      <c r="PUB48" s="401"/>
      <c r="PUC48" s="402"/>
      <c r="PUD48" s="403"/>
      <c r="PUE48" s="403"/>
      <c r="PUF48" s="404"/>
      <c r="PUG48" s="405"/>
      <c r="PUH48" s="405"/>
      <c r="PUI48" s="405"/>
      <c r="PUJ48" s="405"/>
      <c r="PUK48" s="405"/>
      <c r="PUL48" s="406"/>
      <c r="PUM48" s="401"/>
      <c r="PUN48" s="402"/>
      <c r="PUO48" s="403"/>
      <c r="PUP48" s="403"/>
      <c r="PUQ48" s="404"/>
      <c r="PUR48" s="405"/>
      <c r="PUS48" s="405"/>
      <c r="PUT48" s="405"/>
      <c r="PUU48" s="405"/>
      <c r="PUV48" s="405"/>
      <c r="PUW48" s="406"/>
      <c r="PUX48" s="401"/>
      <c r="PUY48" s="402"/>
      <c r="PUZ48" s="403"/>
      <c r="PVA48" s="403"/>
      <c r="PVB48" s="404"/>
      <c r="PVC48" s="405"/>
      <c r="PVD48" s="405"/>
      <c r="PVE48" s="405"/>
      <c r="PVF48" s="405"/>
      <c r="PVG48" s="405"/>
      <c r="PVH48" s="406"/>
      <c r="PVI48" s="401"/>
      <c r="PVJ48" s="402"/>
      <c r="PVK48" s="403"/>
      <c r="PVL48" s="403"/>
      <c r="PVM48" s="404"/>
      <c r="PVN48" s="405"/>
      <c r="PVO48" s="405"/>
      <c r="PVP48" s="405"/>
      <c r="PVQ48" s="405"/>
      <c r="PVR48" s="405"/>
      <c r="PVS48" s="406"/>
      <c r="PVT48" s="401"/>
      <c r="PVU48" s="402"/>
      <c r="PVV48" s="403"/>
      <c r="PVW48" s="403"/>
      <c r="PVX48" s="404"/>
      <c r="PVY48" s="405"/>
      <c r="PVZ48" s="405"/>
      <c r="PWA48" s="405"/>
      <c r="PWB48" s="405"/>
      <c r="PWC48" s="405"/>
      <c r="PWD48" s="406"/>
      <c r="PWE48" s="401"/>
      <c r="PWF48" s="402"/>
      <c r="PWG48" s="403"/>
      <c r="PWH48" s="403"/>
      <c r="PWI48" s="404"/>
      <c r="PWJ48" s="405"/>
      <c r="PWK48" s="405"/>
      <c r="PWL48" s="405"/>
      <c r="PWM48" s="405"/>
      <c r="PWN48" s="405"/>
      <c r="PWO48" s="406"/>
      <c r="PWP48" s="401"/>
      <c r="PWQ48" s="402"/>
      <c r="PWR48" s="403"/>
      <c r="PWS48" s="403"/>
      <c r="PWT48" s="404"/>
      <c r="PWU48" s="405"/>
      <c r="PWV48" s="405"/>
      <c r="PWW48" s="405"/>
      <c r="PWX48" s="405"/>
      <c r="PWY48" s="405"/>
      <c r="PWZ48" s="406"/>
      <c r="PXA48" s="401"/>
      <c r="PXB48" s="402"/>
      <c r="PXC48" s="403"/>
      <c r="PXD48" s="403"/>
      <c r="PXE48" s="404"/>
      <c r="PXF48" s="405"/>
      <c r="PXG48" s="405"/>
      <c r="PXH48" s="405"/>
      <c r="PXI48" s="405"/>
      <c r="PXJ48" s="405"/>
      <c r="PXK48" s="406"/>
      <c r="PXL48" s="401"/>
      <c r="PXM48" s="402"/>
      <c r="PXN48" s="403"/>
      <c r="PXO48" s="403"/>
      <c r="PXP48" s="404"/>
      <c r="PXQ48" s="405"/>
      <c r="PXR48" s="405"/>
      <c r="PXS48" s="405"/>
      <c r="PXT48" s="405"/>
      <c r="PXU48" s="405"/>
      <c r="PXV48" s="406"/>
      <c r="PXW48" s="401"/>
      <c r="PXX48" s="402"/>
      <c r="PXY48" s="403"/>
      <c r="PXZ48" s="403"/>
      <c r="PYA48" s="404"/>
      <c r="PYB48" s="405"/>
      <c r="PYC48" s="405"/>
      <c r="PYD48" s="405"/>
      <c r="PYE48" s="405"/>
      <c r="PYF48" s="405"/>
      <c r="PYG48" s="406"/>
      <c r="PYH48" s="401"/>
      <c r="PYI48" s="402"/>
      <c r="PYJ48" s="403"/>
      <c r="PYK48" s="403"/>
      <c r="PYL48" s="404"/>
      <c r="PYM48" s="405"/>
      <c r="PYN48" s="405"/>
      <c r="PYO48" s="405"/>
      <c r="PYP48" s="405"/>
      <c r="PYQ48" s="405"/>
      <c r="PYR48" s="406"/>
      <c r="PYS48" s="401"/>
      <c r="PYT48" s="402"/>
      <c r="PYU48" s="403"/>
      <c r="PYV48" s="403"/>
      <c r="PYW48" s="404"/>
      <c r="PYX48" s="405"/>
      <c r="PYY48" s="405"/>
      <c r="PYZ48" s="405"/>
      <c r="PZA48" s="405"/>
      <c r="PZB48" s="405"/>
      <c r="PZC48" s="406"/>
      <c r="PZD48" s="401"/>
      <c r="PZE48" s="402"/>
      <c r="PZF48" s="403"/>
      <c r="PZG48" s="403"/>
      <c r="PZH48" s="404"/>
      <c r="PZI48" s="405"/>
      <c r="PZJ48" s="405"/>
      <c r="PZK48" s="405"/>
      <c r="PZL48" s="405"/>
      <c r="PZM48" s="405"/>
      <c r="PZN48" s="406"/>
      <c r="PZO48" s="401"/>
      <c r="PZP48" s="402"/>
      <c r="PZQ48" s="403"/>
      <c r="PZR48" s="403"/>
      <c r="PZS48" s="404"/>
      <c r="PZT48" s="405"/>
      <c r="PZU48" s="405"/>
      <c r="PZV48" s="405"/>
      <c r="PZW48" s="405"/>
      <c r="PZX48" s="405"/>
      <c r="PZY48" s="406"/>
      <c r="PZZ48" s="401"/>
      <c r="QAA48" s="402"/>
      <c r="QAB48" s="403"/>
      <c r="QAC48" s="403"/>
      <c r="QAD48" s="404"/>
      <c r="QAE48" s="405"/>
      <c r="QAF48" s="405"/>
      <c r="QAG48" s="405"/>
      <c r="QAH48" s="405"/>
      <c r="QAI48" s="405"/>
      <c r="QAJ48" s="406"/>
      <c r="QAK48" s="401"/>
      <c r="QAL48" s="402"/>
      <c r="QAM48" s="403"/>
      <c r="QAN48" s="403"/>
      <c r="QAO48" s="404"/>
      <c r="QAP48" s="405"/>
      <c r="QAQ48" s="405"/>
      <c r="QAR48" s="405"/>
      <c r="QAS48" s="405"/>
      <c r="QAT48" s="405"/>
      <c r="QAU48" s="406"/>
      <c r="QAV48" s="401"/>
      <c r="QAW48" s="402"/>
      <c r="QAX48" s="403"/>
      <c r="QAY48" s="403"/>
      <c r="QAZ48" s="404"/>
      <c r="QBA48" s="405"/>
      <c r="QBB48" s="405"/>
      <c r="QBC48" s="405"/>
      <c r="QBD48" s="405"/>
      <c r="QBE48" s="405"/>
      <c r="QBF48" s="406"/>
      <c r="QBG48" s="401"/>
      <c r="QBH48" s="402"/>
      <c r="QBI48" s="403"/>
      <c r="QBJ48" s="403"/>
      <c r="QBK48" s="404"/>
      <c r="QBL48" s="405"/>
      <c r="QBM48" s="405"/>
      <c r="QBN48" s="405"/>
      <c r="QBO48" s="405"/>
      <c r="QBP48" s="405"/>
      <c r="QBQ48" s="406"/>
      <c r="QBR48" s="401"/>
      <c r="QBS48" s="402"/>
      <c r="QBT48" s="403"/>
      <c r="QBU48" s="403"/>
      <c r="QBV48" s="404"/>
      <c r="QBW48" s="405"/>
      <c r="QBX48" s="405"/>
      <c r="QBY48" s="405"/>
      <c r="QBZ48" s="405"/>
      <c r="QCA48" s="405"/>
      <c r="QCB48" s="406"/>
      <c r="QCC48" s="401"/>
      <c r="QCD48" s="402"/>
      <c r="QCE48" s="403"/>
      <c r="QCF48" s="403"/>
      <c r="QCG48" s="404"/>
      <c r="QCH48" s="405"/>
      <c r="QCI48" s="405"/>
      <c r="QCJ48" s="405"/>
      <c r="QCK48" s="405"/>
      <c r="QCL48" s="405"/>
      <c r="QCM48" s="406"/>
      <c r="QCN48" s="401"/>
      <c r="QCO48" s="402"/>
      <c r="QCP48" s="403"/>
      <c r="QCQ48" s="403"/>
      <c r="QCR48" s="404"/>
      <c r="QCS48" s="405"/>
      <c r="QCT48" s="405"/>
      <c r="QCU48" s="405"/>
      <c r="QCV48" s="405"/>
      <c r="QCW48" s="405"/>
      <c r="QCX48" s="406"/>
      <c r="QCY48" s="401"/>
      <c r="QCZ48" s="402"/>
      <c r="QDA48" s="403"/>
      <c r="QDB48" s="403"/>
      <c r="QDC48" s="404"/>
      <c r="QDD48" s="405"/>
      <c r="QDE48" s="405"/>
      <c r="QDF48" s="405"/>
      <c r="QDG48" s="405"/>
      <c r="QDH48" s="405"/>
      <c r="QDI48" s="406"/>
      <c r="QDJ48" s="401"/>
      <c r="QDK48" s="402"/>
      <c r="QDL48" s="403"/>
      <c r="QDM48" s="403"/>
      <c r="QDN48" s="404"/>
      <c r="QDO48" s="405"/>
      <c r="QDP48" s="405"/>
      <c r="QDQ48" s="405"/>
      <c r="QDR48" s="405"/>
      <c r="QDS48" s="405"/>
      <c r="QDT48" s="406"/>
      <c r="QDU48" s="401"/>
      <c r="QDV48" s="402"/>
      <c r="QDW48" s="403"/>
      <c r="QDX48" s="403"/>
      <c r="QDY48" s="404"/>
      <c r="QDZ48" s="405"/>
      <c r="QEA48" s="405"/>
      <c r="QEB48" s="405"/>
      <c r="QEC48" s="405"/>
      <c r="QED48" s="405"/>
      <c r="QEE48" s="406"/>
      <c r="QEF48" s="401"/>
      <c r="QEG48" s="402"/>
      <c r="QEH48" s="403"/>
      <c r="QEI48" s="403"/>
      <c r="QEJ48" s="404"/>
      <c r="QEK48" s="405"/>
      <c r="QEL48" s="405"/>
      <c r="QEM48" s="405"/>
      <c r="QEN48" s="405"/>
      <c r="QEO48" s="405"/>
      <c r="QEP48" s="406"/>
      <c r="QEQ48" s="401"/>
      <c r="QER48" s="402"/>
      <c r="QES48" s="403"/>
      <c r="QET48" s="403"/>
      <c r="QEU48" s="404"/>
      <c r="QEV48" s="405"/>
      <c r="QEW48" s="405"/>
      <c r="QEX48" s="405"/>
      <c r="QEY48" s="405"/>
      <c r="QEZ48" s="405"/>
      <c r="QFA48" s="406"/>
      <c r="QFB48" s="401"/>
      <c r="QFC48" s="402"/>
      <c r="QFD48" s="403"/>
      <c r="QFE48" s="403"/>
      <c r="QFF48" s="404"/>
      <c r="QFG48" s="405"/>
      <c r="QFH48" s="405"/>
      <c r="QFI48" s="405"/>
      <c r="QFJ48" s="405"/>
      <c r="QFK48" s="405"/>
      <c r="QFL48" s="406"/>
      <c r="QFM48" s="401"/>
      <c r="QFN48" s="402"/>
      <c r="QFO48" s="403"/>
      <c r="QFP48" s="403"/>
      <c r="QFQ48" s="404"/>
      <c r="QFR48" s="405"/>
      <c r="QFS48" s="405"/>
      <c r="QFT48" s="405"/>
      <c r="QFU48" s="405"/>
      <c r="QFV48" s="405"/>
      <c r="QFW48" s="406"/>
      <c r="QFX48" s="401"/>
      <c r="QFY48" s="402"/>
      <c r="QFZ48" s="403"/>
      <c r="QGA48" s="403"/>
      <c r="QGB48" s="404"/>
      <c r="QGC48" s="405"/>
      <c r="QGD48" s="405"/>
      <c r="QGE48" s="405"/>
      <c r="QGF48" s="405"/>
      <c r="QGG48" s="405"/>
      <c r="QGH48" s="406"/>
      <c r="QGI48" s="401"/>
      <c r="QGJ48" s="402"/>
      <c r="QGK48" s="403"/>
      <c r="QGL48" s="403"/>
      <c r="QGM48" s="404"/>
      <c r="QGN48" s="405"/>
      <c r="QGO48" s="405"/>
      <c r="QGP48" s="405"/>
      <c r="QGQ48" s="405"/>
      <c r="QGR48" s="405"/>
      <c r="QGS48" s="406"/>
      <c r="QGT48" s="401"/>
      <c r="QGU48" s="402"/>
      <c r="QGV48" s="403"/>
      <c r="QGW48" s="403"/>
      <c r="QGX48" s="404"/>
      <c r="QGY48" s="405"/>
      <c r="QGZ48" s="405"/>
      <c r="QHA48" s="405"/>
      <c r="QHB48" s="405"/>
      <c r="QHC48" s="405"/>
      <c r="QHD48" s="406"/>
      <c r="QHE48" s="401"/>
      <c r="QHF48" s="402"/>
      <c r="QHG48" s="403"/>
      <c r="QHH48" s="403"/>
      <c r="QHI48" s="404"/>
      <c r="QHJ48" s="405"/>
      <c r="QHK48" s="405"/>
      <c r="QHL48" s="405"/>
      <c r="QHM48" s="405"/>
      <c r="QHN48" s="405"/>
      <c r="QHO48" s="406"/>
      <c r="QHP48" s="401"/>
      <c r="QHQ48" s="402"/>
      <c r="QHR48" s="403"/>
      <c r="QHS48" s="403"/>
      <c r="QHT48" s="404"/>
      <c r="QHU48" s="405"/>
      <c r="QHV48" s="405"/>
      <c r="QHW48" s="405"/>
      <c r="QHX48" s="405"/>
      <c r="QHY48" s="405"/>
      <c r="QHZ48" s="406"/>
      <c r="QIA48" s="401"/>
      <c r="QIB48" s="402"/>
      <c r="QIC48" s="403"/>
      <c r="QID48" s="403"/>
      <c r="QIE48" s="404"/>
      <c r="QIF48" s="405"/>
      <c r="QIG48" s="405"/>
      <c r="QIH48" s="405"/>
      <c r="QII48" s="405"/>
      <c r="QIJ48" s="405"/>
      <c r="QIK48" s="406"/>
      <c r="QIL48" s="401"/>
      <c r="QIM48" s="402"/>
      <c r="QIN48" s="403"/>
      <c r="QIO48" s="403"/>
      <c r="QIP48" s="404"/>
      <c r="QIQ48" s="405"/>
      <c r="QIR48" s="405"/>
      <c r="QIS48" s="405"/>
      <c r="QIT48" s="405"/>
      <c r="QIU48" s="405"/>
      <c r="QIV48" s="406"/>
      <c r="QIW48" s="401"/>
      <c r="QIX48" s="402"/>
      <c r="QIY48" s="403"/>
      <c r="QIZ48" s="403"/>
      <c r="QJA48" s="404"/>
      <c r="QJB48" s="405"/>
      <c r="QJC48" s="405"/>
      <c r="QJD48" s="405"/>
      <c r="QJE48" s="405"/>
      <c r="QJF48" s="405"/>
      <c r="QJG48" s="406"/>
      <c r="QJH48" s="401"/>
      <c r="QJI48" s="402"/>
      <c r="QJJ48" s="403"/>
      <c r="QJK48" s="403"/>
      <c r="QJL48" s="404"/>
      <c r="QJM48" s="405"/>
      <c r="QJN48" s="405"/>
      <c r="QJO48" s="405"/>
      <c r="QJP48" s="405"/>
      <c r="QJQ48" s="405"/>
      <c r="QJR48" s="406"/>
      <c r="QJS48" s="401"/>
      <c r="QJT48" s="402"/>
      <c r="QJU48" s="403"/>
      <c r="QJV48" s="403"/>
      <c r="QJW48" s="404"/>
      <c r="QJX48" s="405"/>
      <c r="QJY48" s="405"/>
      <c r="QJZ48" s="405"/>
      <c r="QKA48" s="405"/>
      <c r="QKB48" s="405"/>
      <c r="QKC48" s="406"/>
      <c r="QKD48" s="401"/>
      <c r="QKE48" s="402"/>
      <c r="QKF48" s="403"/>
      <c r="QKG48" s="403"/>
      <c r="QKH48" s="404"/>
      <c r="QKI48" s="405"/>
      <c r="QKJ48" s="405"/>
      <c r="QKK48" s="405"/>
      <c r="QKL48" s="405"/>
      <c r="QKM48" s="405"/>
      <c r="QKN48" s="406"/>
      <c r="QKO48" s="401"/>
      <c r="QKP48" s="402"/>
      <c r="QKQ48" s="403"/>
      <c r="QKR48" s="403"/>
      <c r="QKS48" s="404"/>
      <c r="QKT48" s="405"/>
      <c r="QKU48" s="405"/>
      <c r="QKV48" s="405"/>
      <c r="QKW48" s="405"/>
      <c r="QKX48" s="405"/>
      <c r="QKY48" s="406"/>
      <c r="QKZ48" s="401"/>
      <c r="QLA48" s="402"/>
      <c r="QLB48" s="403"/>
      <c r="QLC48" s="403"/>
      <c r="QLD48" s="404"/>
      <c r="QLE48" s="405"/>
      <c r="QLF48" s="405"/>
      <c r="QLG48" s="405"/>
      <c r="QLH48" s="405"/>
      <c r="QLI48" s="405"/>
      <c r="QLJ48" s="406"/>
      <c r="QLK48" s="401"/>
      <c r="QLL48" s="402"/>
      <c r="QLM48" s="403"/>
      <c r="QLN48" s="403"/>
      <c r="QLO48" s="404"/>
      <c r="QLP48" s="405"/>
      <c r="QLQ48" s="405"/>
      <c r="QLR48" s="405"/>
      <c r="QLS48" s="405"/>
      <c r="QLT48" s="405"/>
      <c r="QLU48" s="406"/>
      <c r="QLV48" s="401"/>
      <c r="QLW48" s="402"/>
      <c r="QLX48" s="403"/>
      <c r="QLY48" s="403"/>
      <c r="QLZ48" s="404"/>
      <c r="QMA48" s="405"/>
      <c r="QMB48" s="405"/>
      <c r="QMC48" s="405"/>
      <c r="QMD48" s="405"/>
      <c r="QME48" s="405"/>
      <c r="QMF48" s="406"/>
      <c r="QMG48" s="401"/>
      <c r="QMH48" s="402"/>
      <c r="QMI48" s="403"/>
      <c r="QMJ48" s="403"/>
      <c r="QMK48" s="404"/>
      <c r="QML48" s="405"/>
      <c r="QMM48" s="405"/>
      <c r="QMN48" s="405"/>
      <c r="QMO48" s="405"/>
      <c r="QMP48" s="405"/>
      <c r="QMQ48" s="406"/>
      <c r="QMR48" s="401"/>
      <c r="QMS48" s="402"/>
      <c r="QMT48" s="403"/>
      <c r="QMU48" s="403"/>
      <c r="QMV48" s="404"/>
      <c r="QMW48" s="405"/>
      <c r="QMX48" s="405"/>
      <c r="QMY48" s="405"/>
      <c r="QMZ48" s="405"/>
      <c r="QNA48" s="405"/>
      <c r="QNB48" s="406"/>
      <c r="QNC48" s="401"/>
      <c r="QND48" s="402"/>
      <c r="QNE48" s="403"/>
      <c r="QNF48" s="403"/>
      <c r="QNG48" s="404"/>
      <c r="QNH48" s="405"/>
      <c r="QNI48" s="405"/>
      <c r="QNJ48" s="405"/>
      <c r="QNK48" s="405"/>
      <c r="QNL48" s="405"/>
      <c r="QNM48" s="406"/>
      <c r="QNN48" s="401"/>
      <c r="QNO48" s="402"/>
      <c r="QNP48" s="403"/>
      <c r="QNQ48" s="403"/>
      <c r="QNR48" s="404"/>
      <c r="QNS48" s="405"/>
      <c r="QNT48" s="405"/>
      <c r="QNU48" s="405"/>
      <c r="QNV48" s="405"/>
      <c r="QNW48" s="405"/>
      <c r="QNX48" s="406"/>
      <c r="QNY48" s="401"/>
      <c r="QNZ48" s="402"/>
      <c r="QOA48" s="403"/>
      <c r="QOB48" s="403"/>
      <c r="QOC48" s="404"/>
      <c r="QOD48" s="405"/>
      <c r="QOE48" s="405"/>
      <c r="QOF48" s="405"/>
      <c r="QOG48" s="405"/>
      <c r="QOH48" s="405"/>
      <c r="QOI48" s="406"/>
      <c r="QOJ48" s="401"/>
      <c r="QOK48" s="402"/>
      <c r="QOL48" s="403"/>
      <c r="QOM48" s="403"/>
      <c r="QON48" s="404"/>
      <c r="QOO48" s="405"/>
      <c r="QOP48" s="405"/>
      <c r="QOQ48" s="405"/>
      <c r="QOR48" s="405"/>
      <c r="QOS48" s="405"/>
      <c r="QOT48" s="406"/>
      <c r="QOU48" s="401"/>
      <c r="QOV48" s="402"/>
      <c r="QOW48" s="403"/>
      <c r="QOX48" s="403"/>
      <c r="QOY48" s="404"/>
      <c r="QOZ48" s="405"/>
      <c r="QPA48" s="405"/>
      <c r="QPB48" s="405"/>
      <c r="QPC48" s="405"/>
      <c r="QPD48" s="405"/>
      <c r="QPE48" s="406"/>
      <c r="QPF48" s="401"/>
      <c r="QPG48" s="402"/>
      <c r="QPH48" s="403"/>
      <c r="QPI48" s="403"/>
      <c r="QPJ48" s="404"/>
      <c r="QPK48" s="405"/>
      <c r="QPL48" s="405"/>
      <c r="QPM48" s="405"/>
      <c r="QPN48" s="405"/>
      <c r="QPO48" s="405"/>
      <c r="QPP48" s="406"/>
      <c r="QPQ48" s="401"/>
      <c r="QPR48" s="402"/>
      <c r="QPS48" s="403"/>
      <c r="QPT48" s="403"/>
      <c r="QPU48" s="404"/>
      <c r="QPV48" s="405"/>
      <c r="QPW48" s="405"/>
      <c r="QPX48" s="405"/>
      <c r="QPY48" s="405"/>
      <c r="QPZ48" s="405"/>
      <c r="QQA48" s="406"/>
      <c r="QQB48" s="401"/>
      <c r="QQC48" s="402"/>
      <c r="QQD48" s="403"/>
      <c r="QQE48" s="403"/>
      <c r="QQF48" s="404"/>
      <c r="QQG48" s="405"/>
      <c r="QQH48" s="405"/>
      <c r="QQI48" s="405"/>
      <c r="QQJ48" s="405"/>
      <c r="QQK48" s="405"/>
      <c r="QQL48" s="406"/>
      <c r="QQM48" s="401"/>
      <c r="QQN48" s="402"/>
      <c r="QQO48" s="403"/>
      <c r="QQP48" s="403"/>
      <c r="QQQ48" s="404"/>
      <c r="QQR48" s="405"/>
      <c r="QQS48" s="405"/>
      <c r="QQT48" s="405"/>
      <c r="QQU48" s="405"/>
      <c r="QQV48" s="405"/>
      <c r="QQW48" s="406"/>
      <c r="QQX48" s="401"/>
      <c r="QQY48" s="402"/>
      <c r="QQZ48" s="403"/>
      <c r="QRA48" s="403"/>
      <c r="QRB48" s="404"/>
      <c r="QRC48" s="405"/>
      <c r="QRD48" s="405"/>
      <c r="QRE48" s="405"/>
      <c r="QRF48" s="405"/>
      <c r="QRG48" s="405"/>
      <c r="QRH48" s="406"/>
      <c r="QRI48" s="401"/>
      <c r="QRJ48" s="402"/>
      <c r="QRK48" s="403"/>
      <c r="QRL48" s="403"/>
      <c r="QRM48" s="404"/>
      <c r="QRN48" s="405"/>
      <c r="QRO48" s="405"/>
      <c r="QRP48" s="405"/>
      <c r="QRQ48" s="405"/>
      <c r="QRR48" s="405"/>
      <c r="QRS48" s="406"/>
      <c r="QRT48" s="401"/>
      <c r="QRU48" s="402"/>
      <c r="QRV48" s="403"/>
      <c r="QRW48" s="403"/>
      <c r="QRX48" s="404"/>
      <c r="QRY48" s="405"/>
      <c r="QRZ48" s="405"/>
      <c r="QSA48" s="405"/>
      <c r="QSB48" s="405"/>
      <c r="QSC48" s="405"/>
      <c r="QSD48" s="406"/>
      <c r="QSE48" s="401"/>
      <c r="QSF48" s="402"/>
      <c r="QSG48" s="403"/>
      <c r="QSH48" s="403"/>
      <c r="QSI48" s="404"/>
      <c r="QSJ48" s="405"/>
      <c r="QSK48" s="405"/>
      <c r="QSL48" s="405"/>
      <c r="QSM48" s="405"/>
      <c r="QSN48" s="405"/>
      <c r="QSO48" s="406"/>
      <c r="QSP48" s="401"/>
      <c r="QSQ48" s="402"/>
      <c r="QSR48" s="403"/>
      <c r="QSS48" s="403"/>
      <c r="QST48" s="404"/>
      <c r="QSU48" s="405"/>
      <c r="QSV48" s="405"/>
      <c r="QSW48" s="405"/>
      <c r="QSX48" s="405"/>
      <c r="QSY48" s="405"/>
      <c r="QSZ48" s="406"/>
      <c r="QTA48" s="401"/>
      <c r="QTB48" s="402"/>
      <c r="QTC48" s="403"/>
      <c r="QTD48" s="403"/>
      <c r="QTE48" s="404"/>
      <c r="QTF48" s="405"/>
      <c r="QTG48" s="405"/>
      <c r="QTH48" s="405"/>
      <c r="QTI48" s="405"/>
      <c r="QTJ48" s="405"/>
      <c r="QTK48" s="406"/>
      <c r="QTL48" s="401"/>
      <c r="QTM48" s="402"/>
      <c r="QTN48" s="403"/>
      <c r="QTO48" s="403"/>
      <c r="QTP48" s="404"/>
      <c r="QTQ48" s="405"/>
      <c r="QTR48" s="405"/>
      <c r="QTS48" s="405"/>
      <c r="QTT48" s="405"/>
      <c r="QTU48" s="405"/>
      <c r="QTV48" s="406"/>
      <c r="QTW48" s="401"/>
      <c r="QTX48" s="402"/>
      <c r="QTY48" s="403"/>
      <c r="QTZ48" s="403"/>
      <c r="QUA48" s="404"/>
      <c r="QUB48" s="405"/>
      <c r="QUC48" s="405"/>
      <c r="QUD48" s="405"/>
      <c r="QUE48" s="405"/>
      <c r="QUF48" s="405"/>
      <c r="QUG48" s="406"/>
      <c r="QUH48" s="401"/>
      <c r="QUI48" s="402"/>
      <c r="QUJ48" s="403"/>
      <c r="QUK48" s="403"/>
      <c r="QUL48" s="404"/>
      <c r="QUM48" s="405"/>
      <c r="QUN48" s="405"/>
      <c r="QUO48" s="405"/>
      <c r="QUP48" s="405"/>
      <c r="QUQ48" s="405"/>
      <c r="QUR48" s="406"/>
      <c r="QUS48" s="401"/>
      <c r="QUT48" s="402"/>
      <c r="QUU48" s="403"/>
      <c r="QUV48" s="403"/>
      <c r="QUW48" s="404"/>
      <c r="QUX48" s="405"/>
      <c r="QUY48" s="405"/>
      <c r="QUZ48" s="405"/>
      <c r="QVA48" s="405"/>
      <c r="QVB48" s="405"/>
      <c r="QVC48" s="406"/>
      <c r="QVD48" s="401"/>
      <c r="QVE48" s="402"/>
      <c r="QVF48" s="403"/>
      <c r="QVG48" s="403"/>
      <c r="QVH48" s="404"/>
      <c r="QVI48" s="405"/>
      <c r="QVJ48" s="405"/>
      <c r="QVK48" s="405"/>
      <c r="QVL48" s="405"/>
      <c r="QVM48" s="405"/>
      <c r="QVN48" s="406"/>
      <c r="QVO48" s="401"/>
      <c r="QVP48" s="402"/>
      <c r="QVQ48" s="403"/>
      <c r="QVR48" s="403"/>
      <c r="QVS48" s="404"/>
      <c r="QVT48" s="405"/>
      <c r="QVU48" s="405"/>
      <c r="QVV48" s="405"/>
      <c r="QVW48" s="405"/>
      <c r="QVX48" s="405"/>
      <c r="QVY48" s="406"/>
      <c r="QVZ48" s="401"/>
      <c r="QWA48" s="402"/>
      <c r="QWB48" s="403"/>
      <c r="QWC48" s="403"/>
      <c r="QWD48" s="404"/>
      <c r="QWE48" s="405"/>
      <c r="QWF48" s="405"/>
      <c r="QWG48" s="405"/>
      <c r="QWH48" s="405"/>
      <c r="QWI48" s="405"/>
      <c r="QWJ48" s="406"/>
      <c r="QWK48" s="401"/>
      <c r="QWL48" s="402"/>
      <c r="QWM48" s="403"/>
      <c r="QWN48" s="403"/>
      <c r="QWO48" s="404"/>
      <c r="QWP48" s="405"/>
      <c r="QWQ48" s="405"/>
      <c r="QWR48" s="405"/>
      <c r="QWS48" s="405"/>
      <c r="QWT48" s="405"/>
      <c r="QWU48" s="406"/>
      <c r="QWV48" s="401"/>
      <c r="QWW48" s="402"/>
      <c r="QWX48" s="403"/>
      <c r="QWY48" s="403"/>
      <c r="QWZ48" s="404"/>
      <c r="QXA48" s="405"/>
      <c r="QXB48" s="405"/>
      <c r="QXC48" s="405"/>
      <c r="QXD48" s="405"/>
      <c r="QXE48" s="405"/>
      <c r="QXF48" s="406"/>
      <c r="QXG48" s="401"/>
      <c r="QXH48" s="402"/>
      <c r="QXI48" s="403"/>
      <c r="QXJ48" s="403"/>
      <c r="QXK48" s="404"/>
      <c r="QXL48" s="405"/>
      <c r="QXM48" s="405"/>
      <c r="QXN48" s="405"/>
      <c r="QXO48" s="405"/>
      <c r="QXP48" s="405"/>
      <c r="QXQ48" s="406"/>
      <c r="QXR48" s="401"/>
      <c r="QXS48" s="402"/>
      <c r="QXT48" s="403"/>
      <c r="QXU48" s="403"/>
      <c r="QXV48" s="404"/>
      <c r="QXW48" s="405"/>
      <c r="QXX48" s="405"/>
      <c r="QXY48" s="405"/>
      <c r="QXZ48" s="405"/>
      <c r="QYA48" s="405"/>
      <c r="QYB48" s="406"/>
      <c r="QYC48" s="401"/>
      <c r="QYD48" s="402"/>
      <c r="QYE48" s="403"/>
      <c r="QYF48" s="403"/>
      <c r="QYG48" s="404"/>
      <c r="QYH48" s="405"/>
      <c r="QYI48" s="405"/>
      <c r="QYJ48" s="405"/>
      <c r="QYK48" s="405"/>
      <c r="QYL48" s="405"/>
      <c r="QYM48" s="406"/>
      <c r="QYN48" s="401"/>
      <c r="QYO48" s="402"/>
      <c r="QYP48" s="403"/>
      <c r="QYQ48" s="403"/>
      <c r="QYR48" s="404"/>
      <c r="QYS48" s="405"/>
      <c r="QYT48" s="405"/>
      <c r="QYU48" s="405"/>
      <c r="QYV48" s="405"/>
      <c r="QYW48" s="405"/>
      <c r="QYX48" s="406"/>
      <c r="QYY48" s="401"/>
      <c r="QYZ48" s="402"/>
      <c r="QZA48" s="403"/>
      <c r="QZB48" s="403"/>
      <c r="QZC48" s="404"/>
      <c r="QZD48" s="405"/>
      <c r="QZE48" s="405"/>
      <c r="QZF48" s="405"/>
      <c r="QZG48" s="405"/>
      <c r="QZH48" s="405"/>
      <c r="QZI48" s="406"/>
      <c r="QZJ48" s="401"/>
      <c r="QZK48" s="402"/>
      <c r="QZL48" s="403"/>
      <c r="QZM48" s="403"/>
      <c r="QZN48" s="404"/>
      <c r="QZO48" s="405"/>
      <c r="QZP48" s="405"/>
      <c r="QZQ48" s="405"/>
      <c r="QZR48" s="405"/>
      <c r="QZS48" s="405"/>
      <c r="QZT48" s="406"/>
      <c r="QZU48" s="401"/>
      <c r="QZV48" s="402"/>
      <c r="QZW48" s="403"/>
      <c r="QZX48" s="403"/>
      <c r="QZY48" s="404"/>
      <c r="QZZ48" s="405"/>
      <c r="RAA48" s="405"/>
      <c r="RAB48" s="405"/>
      <c r="RAC48" s="405"/>
      <c r="RAD48" s="405"/>
      <c r="RAE48" s="406"/>
      <c r="RAF48" s="401"/>
      <c r="RAG48" s="402"/>
      <c r="RAH48" s="403"/>
      <c r="RAI48" s="403"/>
      <c r="RAJ48" s="404"/>
      <c r="RAK48" s="405"/>
      <c r="RAL48" s="405"/>
      <c r="RAM48" s="405"/>
      <c r="RAN48" s="405"/>
      <c r="RAO48" s="405"/>
      <c r="RAP48" s="406"/>
      <c r="RAQ48" s="401"/>
      <c r="RAR48" s="402"/>
      <c r="RAS48" s="403"/>
      <c r="RAT48" s="403"/>
      <c r="RAU48" s="404"/>
      <c r="RAV48" s="405"/>
      <c r="RAW48" s="405"/>
      <c r="RAX48" s="405"/>
      <c r="RAY48" s="405"/>
      <c r="RAZ48" s="405"/>
      <c r="RBA48" s="406"/>
      <c r="RBB48" s="401"/>
      <c r="RBC48" s="402"/>
      <c r="RBD48" s="403"/>
      <c r="RBE48" s="403"/>
      <c r="RBF48" s="404"/>
      <c r="RBG48" s="405"/>
      <c r="RBH48" s="405"/>
      <c r="RBI48" s="405"/>
      <c r="RBJ48" s="405"/>
      <c r="RBK48" s="405"/>
      <c r="RBL48" s="406"/>
      <c r="RBM48" s="401"/>
      <c r="RBN48" s="402"/>
      <c r="RBO48" s="403"/>
      <c r="RBP48" s="403"/>
      <c r="RBQ48" s="404"/>
      <c r="RBR48" s="405"/>
      <c r="RBS48" s="405"/>
      <c r="RBT48" s="405"/>
      <c r="RBU48" s="405"/>
      <c r="RBV48" s="405"/>
      <c r="RBW48" s="406"/>
      <c r="RBX48" s="401"/>
      <c r="RBY48" s="402"/>
      <c r="RBZ48" s="403"/>
      <c r="RCA48" s="403"/>
      <c r="RCB48" s="404"/>
      <c r="RCC48" s="405"/>
      <c r="RCD48" s="405"/>
      <c r="RCE48" s="405"/>
      <c r="RCF48" s="405"/>
      <c r="RCG48" s="405"/>
      <c r="RCH48" s="406"/>
      <c r="RCI48" s="401"/>
      <c r="RCJ48" s="402"/>
      <c r="RCK48" s="403"/>
      <c r="RCL48" s="403"/>
      <c r="RCM48" s="404"/>
      <c r="RCN48" s="405"/>
      <c r="RCO48" s="405"/>
      <c r="RCP48" s="405"/>
      <c r="RCQ48" s="405"/>
      <c r="RCR48" s="405"/>
      <c r="RCS48" s="406"/>
      <c r="RCT48" s="401"/>
      <c r="RCU48" s="402"/>
      <c r="RCV48" s="403"/>
      <c r="RCW48" s="403"/>
      <c r="RCX48" s="404"/>
      <c r="RCY48" s="405"/>
      <c r="RCZ48" s="405"/>
      <c r="RDA48" s="405"/>
      <c r="RDB48" s="405"/>
      <c r="RDC48" s="405"/>
      <c r="RDD48" s="406"/>
      <c r="RDE48" s="401"/>
      <c r="RDF48" s="402"/>
      <c r="RDG48" s="403"/>
      <c r="RDH48" s="403"/>
      <c r="RDI48" s="404"/>
      <c r="RDJ48" s="405"/>
      <c r="RDK48" s="405"/>
      <c r="RDL48" s="405"/>
      <c r="RDM48" s="405"/>
      <c r="RDN48" s="405"/>
      <c r="RDO48" s="406"/>
      <c r="RDP48" s="401"/>
      <c r="RDQ48" s="402"/>
      <c r="RDR48" s="403"/>
      <c r="RDS48" s="403"/>
      <c r="RDT48" s="404"/>
      <c r="RDU48" s="405"/>
      <c r="RDV48" s="405"/>
      <c r="RDW48" s="405"/>
      <c r="RDX48" s="405"/>
      <c r="RDY48" s="405"/>
      <c r="RDZ48" s="406"/>
      <c r="REA48" s="401"/>
      <c r="REB48" s="402"/>
      <c r="REC48" s="403"/>
      <c r="RED48" s="403"/>
      <c r="REE48" s="404"/>
      <c r="REF48" s="405"/>
      <c r="REG48" s="405"/>
      <c r="REH48" s="405"/>
      <c r="REI48" s="405"/>
      <c r="REJ48" s="405"/>
      <c r="REK48" s="406"/>
      <c r="REL48" s="401"/>
      <c r="REM48" s="402"/>
      <c r="REN48" s="403"/>
      <c r="REO48" s="403"/>
      <c r="REP48" s="404"/>
      <c r="REQ48" s="405"/>
      <c r="RER48" s="405"/>
      <c r="RES48" s="405"/>
      <c r="RET48" s="405"/>
      <c r="REU48" s="405"/>
      <c r="REV48" s="406"/>
      <c r="REW48" s="401"/>
      <c r="REX48" s="402"/>
      <c r="REY48" s="403"/>
      <c r="REZ48" s="403"/>
      <c r="RFA48" s="404"/>
      <c r="RFB48" s="405"/>
      <c r="RFC48" s="405"/>
      <c r="RFD48" s="405"/>
      <c r="RFE48" s="405"/>
      <c r="RFF48" s="405"/>
      <c r="RFG48" s="406"/>
      <c r="RFH48" s="401"/>
      <c r="RFI48" s="402"/>
      <c r="RFJ48" s="403"/>
      <c r="RFK48" s="403"/>
      <c r="RFL48" s="404"/>
      <c r="RFM48" s="405"/>
      <c r="RFN48" s="405"/>
      <c r="RFO48" s="405"/>
      <c r="RFP48" s="405"/>
      <c r="RFQ48" s="405"/>
      <c r="RFR48" s="406"/>
      <c r="RFS48" s="401"/>
      <c r="RFT48" s="402"/>
      <c r="RFU48" s="403"/>
      <c r="RFV48" s="403"/>
      <c r="RFW48" s="404"/>
      <c r="RFX48" s="405"/>
      <c r="RFY48" s="405"/>
      <c r="RFZ48" s="405"/>
      <c r="RGA48" s="405"/>
      <c r="RGB48" s="405"/>
      <c r="RGC48" s="406"/>
      <c r="RGD48" s="401"/>
      <c r="RGE48" s="402"/>
      <c r="RGF48" s="403"/>
      <c r="RGG48" s="403"/>
      <c r="RGH48" s="404"/>
      <c r="RGI48" s="405"/>
      <c r="RGJ48" s="405"/>
      <c r="RGK48" s="405"/>
      <c r="RGL48" s="405"/>
      <c r="RGM48" s="405"/>
      <c r="RGN48" s="406"/>
      <c r="RGO48" s="401"/>
      <c r="RGP48" s="402"/>
      <c r="RGQ48" s="403"/>
      <c r="RGR48" s="403"/>
      <c r="RGS48" s="404"/>
      <c r="RGT48" s="405"/>
      <c r="RGU48" s="405"/>
      <c r="RGV48" s="405"/>
      <c r="RGW48" s="405"/>
      <c r="RGX48" s="405"/>
      <c r="RGY48" s="406"/>
      <c r="RGZ48" s="401"/>
      <c r="RHA48" s="402"/>
      <c r="RHB48" s="403"/>
      <c r="RHC48" s="403"/>
      <c r="RHD48" s="404"/>
      <c r="RHE48" s="405"/>
      <c r="RHF48" s="405"/>
      <c r="RHG48" s="405"/>
      <c r="RHH48" s="405"/>
      <c r="RHI48" s="405"/>
      <c r="RHJ48" s="406"/>
      <c r="RHK48" s="401"/>
      <c r="RHL48" s="402"/>
      <c r="RHM48" s="403"/>
      <c r="RHN48" s="403"/>
      <c r="RHO48" s="404"/>
      <c r="RHP48" s="405"/>
      <c r="RHQ48" s="405"/>
      <c r="RHR48" s="405"/>
      <c r="RHS48" s="405"/>
      <c r="RHT48" s="405"/>
      <c r="RHU48" s="406"/>
      <c r="RHV48" s="401"/>
      <c r="RHW48" s="402"/>
      <c r="RHX48" s="403"/>
      <c r="RHY48" s="403"/>
      <c r="RHZ48" s="404"/>
      <c r="RIA48" s="405"/>
      <c r="RIB48" s="405"/>
      <c r="RIC48" s="405"/>
      <c r="RID48" s="405"/>
      <c r="RIE48" s="405"/>
      <c r="RIF48" s="406"/>
      <c r="RIG48" s="401"/>
      <c r="RIH48" s="402"/>
      <c r="RII48" s="403"/>
      <c r="RIJ48" s="403"/>
      <c r="RIK48" s="404"/>
      <c r="RIL48" s="405"/>
      <c r="RIM48" s="405"/>
      <c r="RIN48" s="405"/>
      <c r="RIO48" s="405"/>
      <c r="RIP48" s="405"/>
      <c r="RIQ48" s="406"/>
      <c r="RIR48" s="401"/>
      <c r="RIS48" s="402"/>
      <c r="RIT48" s="403"/>
      <c r="RIU48" s="403"/>
      <c r="RIV48" s="404"/>
      <c r="RIW48" s="405"/>
      <c r="RIX48" s="405"/>
      <c r="RIY48" s="405"/>
      <c r="RIZ48" s="405"/>
      <c r="RJA48" s="405"/>
      <c r="RJB48" s="406"/>
      <c r="RJC48" s="401"/>
      <c r="RJD48" s="402"/>
      <c r="RJE48" s="403"/>
      <c r="RJF48" s="403"/>
      <c r="RJG48" s="404"/>
      <c r="RJH48" s="405"/>
      <c r="RJI48" s="405"/>
      <c r="RJJ48" s="405"/>
      <c r="RJK48" s="405"/>
      <c r="RJL48" s="405"/>
      <c r="RJM48" s="406"/>
      <c r="RJN48" s="401"/>
      <c r="RJO48" s="402"/>
      <c r="RJP48" s="403"/>
      <c r="RJQ48" s="403"/>
      <c r="RJR48" s="404"/>
      <c r="RJS48" s="405"/>
      <c r="RJT48" s="405"/>
      <c r="RJU48" s="405"/>
      <c r="RJV48" s="405"/>
      <c r="RJW48" s="405"/>
      <c r="RJX48" s="406"/>
      <c r="RJY48" s="401"/>
      <c r="RJZ48" s="402"/>
      <c r="RKA48" s="403"/>
      <c r="RKB48" s="403"/>
      <c r="RKC48" s="404"/>
      <c r="RKD48" s="405"/>
      <c r="RKE48" s="405"/>
      <c r="RKF48" s="405"/>
      <c r="RKG48" s="405"/>
      <c r="RKH48" s="405"/>
      <c r="RKI48" s="406"/>
      <c r="RKJ48" s="401"/>
      <c r="RKK48" s="402"/>
      <c r="RKL48" s="403"/>
      <c r="RKM48" s="403"/>
      <c r="RKN48" s="404"/>
      <c r="RKO48" s="405"/>
      <c r="RKP48" s="405"/>
      <c r="RKQ48" s="405"/>
      <c r="RKR48" s="405"/>
      <c r="RKS48" s="405"/>
      <c r="RKT48" s="406"/>
      <c r="RKU48" s="401"/>
      <c r="RKV48" s="402"/>
      <c r="RKW48" s="403"/>
      <c r="RKX48" s="403"/>
      <c r="RKY48" s="404"/>
      <c r="RKZ48" s="405"/>
      <c r="RLA48" s="405"/>
      <c r="RLB48" s="405"/>
      <c r="RLC48" s="405"/>
      <c r="RLD48" s="405"/>
      <c r="RLE48" s="406"/>
      <c r="RLF48" s="401"/>
      <c r="RLG48" s="402"/>
      <c r="RLH48" s="403"/>
      <c r="RLI48" s="403"/>
      <c r="RLJ48" s="404"/>
      <c r="RLK48" s="405"/>
      <c r="RLL48" s="405"/>
      <c r="RLM48" s="405"/>
      <c r="RLN48" s="405"/>
      <c r="RLO48" s="405"/>
      <c r="RLP48" s="406"/>
      <c r="RLQ48" s="401"/>
      <c r="RLR48" s="402"/>
      <c r="RLS48" s="403"/>
      <c r="RLT48" s="403"/>
      <c r="RLU48" s="404"/>
      <c r="RLV48" s="405"/>
      <c r="RLW48" s="405"/>
      <c r="RLX48" s="405"/>
      <c r="RLY48" s="405"/>
      <c r="RLZ48" s="405"/>
      <c r="RMA48" s="406"/>
      <c r="RMB48" s="401"/>
      <c r="RMC48" s="402"/>
      <c r="RMD48" s="403"/>
      <c r="RME48" s="403"/>
      <c r="RMF48" s="404"/>
      <c r="RMG48" s="405"/>
      <c r="RMH48" s="405"/>
      <c r="RMI48" s="405"/>
      <c r="RMJ48" s="405"/>
      <c r="RMK48" s="405"/>
      <c r="RML48" s="406"/>
      <c r="RMM48" s="401"/>
      <c r="RMN48" s="402"/>
      <c r="RMO48" s="403"/>
      <c r="RMP48" s="403"/>
      <c r="RMQ48" s="404"/>
      <c r="RMR48" s="405"/>
      <c r="RMS48" s="405"/>
      <c r="RMT48" s="405"/>
      <c r="RMU48" s="405"/>
      <c r="RMV48" s="405"/>
      <c r="RMW48" s="406"/>
      <c r="RMX48" s="401"/>
      <c r="RMY48" s="402"/>
      <c r="RMZ48" s="403"/>
      <c r="RNA48" s="403"/>
      <c r="RNB48" s="404"/>
      <c r="RNC48" s="405"/>
      <c r="RND48" s="405"/>
      <c r="RNE48" s="405"/>
      <c r="RNF48" s="405"/>
      <c r="RNG48" s="405"/>
      <c r="RNH48" s="406"/>
      <c r="RNI48" s="401"/>
      <c r="RNJ48" s="402"/>
      <c r="RNK48" s="403"/>
      <c r="RNL48" s="403"/>
      <c r="RNM48" s="404"/>
      <c r="RNN48" s="405"/>
      <c r="RNO48" s="405"/>
      <c r="RNP48" s="405"/>
      <c r="RNQ48" s="405"/>
      <c r="RNR48" s="405"/>
      <c r="RNS48" s="406"/>
      <c r="RNT48" s="401"/>
      <c r="RNU48" s="402"/>
      <c r="RNV48" s="403"/>
      <c r="RNW48" s="403"/>
      <c r="RNX48" s="404"/>
      <c r="RNY48" s="405"/>
      <c r="RNZ48" s="405"/>
      <c r="ROA48" s="405"/>
      <c r="ROB48" s="405"/>
      <c r="ROC48" s="405"/>
      <c r="ROD48" s="406"/>
      <c r="ROE48" s="401"/>
      <c r="ROF48" s="402"/>
      <c r="ROG48" s="403"/>
      <c r="ROH48" s="403"/>
      <c r="ROI48" s="404"/>
      <c r="ROJ48" s="405"/>
      <c r="ROK48" s="405"/>
      <c r="ROL48" s="405"/>
      <c r="ROM48" s="405"/>
      <c r="RON48" s="405"/>
      <c r="ROO48" s="406"/>
      <c r="ROP48" s="401"/>
      <c r="ROQ48" s="402"/>
      <c r="ROR48" s="403"/>
      <c r="ROS48" s="403"/>
      <c r="ROT48" s="404"/>
      <c r="ROU48" s="405"/>
      <c r="ROV48" s="405"/>
      <c r="ROW48" s="405"/>
      <c r="ROX48" s="405"/>
      <c r="ROY48" s="405"/>
      <c r="ROZ48" s="406"/>
      <c r="RPA48" s="401"/>
      <c r="RPB48" s="402"/>
      <c r="RPC48" s="403"/>
      <c r="RPD48" s="403"/>
      <c r="RPE48" s="404"/>
      <c r="RPF48" s="405"/>
      <c r="RPG48" s="405"/>
      <c r="RPH48" s="405"/>
      <c r="RPI48" s="405"/>
      <c r="RPJ48" s="405"/>
      <c r="RPK48" s="406"/>
      <c r="RPL48" s="401"/>
      <c r="RPM48" s="402"/>
      <c r="RPN48" s="403"/>
      <c r="RPO48" s="403"/>
      <c r="RPP48" s="404"/>
      <c r="RPQ48" s="405"/>
      <c r="RPR48" s="405"/>
      <c r="RPS48" s="405"/>
      <c r="RPT48" s="405"/>
      <c r="RPU48" s="405"/>
      <c r="RPV48" s="406"/>
      <c r="RPW48" s="401"/>
      <c r="RPX48" s="402"/>
      <c r="RPY48" s="403"/>
      <c r="RPZ48" s="403"/>
      <c r="RQA48" s="404"/>
      <c r="RQB48" s="405"/>
      <c r="RQC48" s="405"/>
      <c r="RQD48" s="405"/>
      <c r="RQE48" s="405"/>
      <c r="RQF48" s="405"/>
      <c r="RQG48" s="406"/>
      <c r="RQH48" s="401"/>
      <c r="RQI48" s="402"/>
      <c r="RQJ48" s="403"/>
      <c r="RQK48" s="403"/>
      <c r="RQL48" s="404"/>
      <c r="RQM48" s="405"/>
      <c r="RQN48" s="405"/>
      <c r="RQO48" s="405"/>
      <c r="RQP48" s="405"/>
      <c r="RQQ48" s="405"/>
      <c r="RQR48" s="406"/>
      <c r="RQS48" s="401"/>
      <c r="RQT48" s="402"/>
      <c r="RQU48" s="403"/>
      <c r="RQV48" s="403"/>
      <c r="RQW48" s="404"/>
      <c r="RQX48" s="405"/>
      <c r="RQY48" s="405"/>
      <c r="RQZ48" s="405"/>
      <c r="RRA48" s="405"/>
      <c r="RRB48" s="405"/>
      <c r="RRC48" s="406"/>
      <c r="RRD48" s="401"/>
      <c r="RRE48" s="402"/>
      <c r="RRF48" s="403"/>
      <c r="RRG48" s="403"/>
      <c r="RRH48" s="404"/>
      <c r="RRI48" s="405"/>
      <c r="RRJ48" s="405"/>
      <c r="RRK48" s="405"/>
      <c r="RRL48" s="405"/>
      <c r="RRM48" s="405"/>
      <c r="RRN48" s="406"/>
      <c r="RRO48" s="401"/>
      <c r="RRP48" s="402"/>
      <c r="RRQ48" s="403"/>
      <c r="RRR48" s="403"/>
      <c r="RRS48" s="404"/>
      <c r="RRT48" s="405"/>
      <c r="RRU48" s="405"/>
      <c r="RRV48" s="405"/>
      <c r="RRW48" s="405"/>
      <c r="RRX48" s="405"/>
      <c r="RRY48" s="406"/>
      <c r="RRZ48" s="401"/>
      <c r="RSA48" s="402"/>
      <c r="RSB48" s="403"/>
      <c r="RSC48" s="403"/>
      <c r="RSD48" s="404"/>
      <c r="RSE48" s="405"/>
      <c r="RSF48" s="405"/>
      <c r="RSG48" s="405"/>
      <c r="RSH48" s="405"/>
      <c r="RSI48" s="405"/>
      <c r="RSJ48" s="406"/>
      <c r="RSK48" s="401"/>
      <c r="RSL48" s="402"/>
      <c r="RSM48" s="403"/>
      <c r="RSN48" s="403"/>
      <c r="RSO48" s="404"/>
      <c r="RSP48" s="405"/>
      <c r="RSQ48" s="405"/>
      <c r="RSR48" s="405"/>
      <c r="RSS48" s="405"/>
      <c r="RST48" s="405"/>
      <c r="RSU48" s="406"/>
      <c r="RSV48" s="401"/>
      <c r="RSW48" s="402"/>
      <c r="RSX48" s="403"/>
      <c r="RSY48" s="403"/>
      <c r="RSZ48" s="404"/>
      <c r="RTA48" s="405"/>
      <c r="RTB48" s="405"/>
      <c r="RTC48" s="405"/>
      <c r="RTD48" s="405"/>
      <c r="RTE48" s="405"/>
      <c r="RTF48" s="406"/>
      <c r="RTG48" s="401"/>
      <c r="RTH48" s="402"/>
      <c r="RTI48" s="403"/>
      <c r="RTJ48" s="403"/>
      <c r="RTK48" s="404"/>
      <c r="RTL48" s="405"/>
      <c r="RTM48" s="405"/>
      <c r="RTN48" s="405"/>
      <c r="RTO48" s="405"/>
      <c r="RTP48" s="405"/>
      <c r="RTQ48" s="406"/>
      <c r="RTR48" s="401"/>
      <c r="RTS48" s="402"/>
      <c r="RTT48" s="403"/>
      <c r="RTU48" s="403"/>
      <c r="RTV48" s="404"/>
      <c r="RTW48" s="405"/>
      <c r="RTX48" s="405"/>
      <c r="RTY48" s="405"/>
      <c r="RTZ48" s="405"/>
      <c r="RUA48" s="405"/>
      <c r="RUB48" s="406"/>
      <c r="RUC48" s="401"/>
      <c r="RUD48" s="402"/>
      <c r="RUE48" s="403"/>
      <c r="RUF48" s="403"/>
      <c r="RUG48" s="404"/>
      <c r="RUH48" s="405"/>
      <c r="RUI48" s="405"/>
      <c r="RUJ48" s="405"/>
      <c r="RUK48" s="405"/>
      <c r="RUL48" s="405"/>
      <c r="RUM48" s="406"/>
      <c r="RUN48" s="401"/>
      <c r="RUO48" s="402"/>
      <c r="RUP48" s="403"/>
      <c r="RUQ48" s="403"/>
      <c r="RUR48" s="404"/>
      <c r="RUS48" s="405"/>
      <c r="RUT48" s="405"/>
      <c r="RUU48" s="405"/>
      <c r="RUV48" s="405"/>
      <c r="RUW48" s="405"/>
      <c r="RUX48" s="406"/>
      <c r="RUY48" s="401"/>
      <c r="RUZ48" s="402"/>
      <c r="RVA48" s="403"/>
      <c r="RVB48" s="403"/>
      <c r="RVC48" s="404"/>
      <c r="RVD48" s="405"/>
      <c r="RVE48" s="405"/>
      <c r="RVF48" s="405"/>
      <c r="RVG48" s="405"/>
      <c r="RVH48" s="405"/>
      <c r="RVI48" s="406"/>
      <c r="RVJ48" s="401"/>
      <c r="RVK48" s="402"/>
      <c r="RVL48" s="403"/>
      <c r="RVM48" s="403"/>
      <c r="RVN48" s="404"/>
      <c r="RVO48" s="405"/>
      <c r="RVP48" s="405"/>
      <c r="RVQ48" s="405"/>
      <c r="RVR48" s="405"/>
      <c r="RVS48" s="405"/>
      <c r="RVT48" s="406"/>
      <c r="RVU48" s="401"/>
      <c r="RVV48" s="402"/>
      <c r="RVW48" s="403"/>
      <c r="RVX48" s="403"/>
      <c r="RVY48" s="404"/>
      <c r="RVZ48" s="405"/>
      <c r="RWA48" s="405"/>
      <c r="RWB48" s="405"/>
      <c r="RWC48" s="405"/>
      <c r="RWD48" s="405"/>
      <c r="RWE48" s="406"/>
      <c r="RWF48" s="401"/>
      <c r="RWG48" s="402"/>
      <c r="RWH48" s="403"/>
      <c r="RWI48" s="403"/>
      <c r="RWJ48" s="404"/>
      <c r="RWK48" s="405"/>
      <c r="RWL48" s="405"/>
      <c r="RWM48" s="405"/>
      <c r="RWN48" s="405"/>
      <c r="RWO48" s="405"/>
      <c r="RWP48" s="406"/>
      <c r="RWQ48" s="401"/>
      <c r="RWR48" s="402"/>
      <c r="RWS48" s="403"/>
      <c r="RWT48" s="403"/>
      <c r="RWU48" s="404"/>
      <c r="RWV48" s="405"/>
      <c r="RWW48" s="405"/>
      <c r="RWX48" s="405"/>
      <c r="RWY48" s="405"/>
      <c r="RWZ48" s="405"/>
      <c r="RXA48" s="406"/>
      <c r="RXB48" s="401"/>
      <c r="RXC48" s="402"/>
      <c r="RXD48" s="403"/>
      <c r="RXE48" s="403"/>
      <c r="RXF48" s="404"/>
      <c r="RXG48" s="405"/>
      <c r="RXH48" s="405"/>
      <c r="RXI48" s="405"/>
      <c r="RXJ48" s="405"/>
      <c r="RXK48" s="405"/>
      <c r="RXL48" s="406"/>
      <c r="RXM48" s="401"/>
      <c r="RXN48" s="402"/>
      <c r="RXO48" s="403"/>
      <c r="RXP48" s="403"/>
      <c r="RXQ48" s="404"/>
      <c r="RXR48" s="405"/>
      <c r="RXS48" s="405"/>
      <c r="RXT48" s="405"/>
      <c r="RXU48" s="405"/>
      <c r="RXV48" s="405"/>
      <c r="RXW48" s="406"/>
      <c r="RXX48" s="401"/>
      <c r="RXY48" s="402"/>
      <c r="RXZ48" s="403"/>
      <c r="RYA48" s="403"/>
      <c r="RYB48" s="404"/>
      <c r="RYC48" s="405"/>
      <c r="RYD48" s="405"/>
      <c r="RYE48" s="405"/>
      <c r="RYF48" s="405"/>
      <c r="RYG48" s="405"/>
      <c r="RYH48" s="406"/>
      <c r="RYI48" s="401"/>
      <c r="RYJ48" s="402"/>
      <c r="RYK48" s="403"/>
      <c r="RYL48" s="403"/>
      <c r="RYM48" s="404"/>
      <c r="RYN48" s="405"/>
      <c r="RYO48" s="405"/>
      <c r="RYP48" s="405"/>
      <c r="RYQ48" s="405"/>
      <c r="RYR48" s="405"/>
      <c r="RYS48" s="406"/>
      <c r="RYT48" s="401"/>
      <c r="RYU48" s="402"/>
      <c r="RYV48" s="403"/>
      <c r="RYW48" s="403"/>
      <c r="RYX48" s="404"/>
      <c r="RYY48" s="405"/>
      <c r="RYZ48" s="405"/>
      <c r="RZA48" s="405"/>
      <c r="RZB48" s="405"/>
      <c r="RZC48" s="405"/>
      <c r="RZD48" s="406"/>
      <c r="RZE48" s="401"/>
      <c r="RZF48" s="402"/>
      <c r="RZG48" s="403"/>
      <c r="RZH48" s="403"/>
      <c r="RZI48" s="404"/>
      <c r="RZJ48" s="405"/>
      <c r="RZK48" s="405"/>
      <c r="RZL48" s="405"/>
      <c r="RZM48" s="405"/>
      <c r="RZN48" s="405"/>
      <c r="RZO48" s="406"/>
      <c r="RZP48" s="401"/>
      <c r="RZQ48" s="402"/>
      <c r="RZR48" s="403"/>
      <c r="RZS48" s="403"/>
      <c r="RZT48" s="404"/>
      <c r="RZU48" s="405"/>
      <c r="RZV48" s="405"/>
      <c r="RZW48" s="405"/>
      <c r="RZX48" s="405"/>
      <c r="RZY48" s="405"/>
      <c r="RZZ48" s="406"/>
      <c r="SAA48" s="401"/>
      <c r="SAB48" s="402"/>
      <c r="SAC48" s="403"/>
      <c r="SAD48" s="403"/>
      <c r="SAE48" s="404"/>
      <c r="SAF48" s="405"/>
      <c r="SAG48" s="405"/>
      <c r="SAH48" s="405"/>
      <c r="SAI48" s="405"/>
      <c r="SAJ48" s="405"/>
      <c r="SAK48" s="406"/>
      <c r="SAL48" s="401"/>
      <c r="SAM48" s="402"/>
      <c r="SAN48" s="403"/>
      <c r="SAO48" s="403"/>
      <c r="SAP48" s="404"/>
      <c r="SAQ48" s="405"/>
      <c r="SAR48" s="405"/>
      <c r="SAS48" s="405"/>
      <c r="SAT48" s="405"/>
      <c r="SAU48" s="405"/>
      <c r="SAV48" s="406"/>
      <c r="SAW48" s="401"/>
      <c r="SAX48" s="402"/>
      <c r="SAY48" s="403"/>
      <c r="SAZ48" s="403"/>
      <c r="SBA48" s="404"/>
      <c r="SBB48" s="405"/>
      <c r="SBC48" s="405"/>
      <c r="SBD48" s="405"/>
      <c r="SBE48" s="405"/>
      <c r="SBF48" s="405"/>
      <c r="SBG48" s="406"/>
      <c r="SBH48" s="401"/>
      <c r="SBI48" s="402"/>
      <c r="SBJ48" s="403"/>
      <c r="SBK48" s="403"/>
      <c r="SBL48" s="404"/>
      <c r="SBM48" s="405"/>
      <c r="SBN48" s="405"/>
      <c r="SBO48" s="405"/>
      <c r="SBP48" s="405"/>
      <c r="SBQ48" s="405"/>
      <c r="SBR48" s="406"/>
      <c r="SBS48" s="401"/>
      <c r="SBT48" s="402"/>
      <c r="SBU48" s="403"/>
      <c r="SBV48" s="403"/>
      <c r="SBW48" s="404"/>
      <c r="SBX48" s="405"/>
      <c r="SBY48" s="405"/>
      <c r="SBZ48" s="405"/>
      <c r="SCA48" s="405"/>
      <c r="SCB48" s="405"/>
      <c r="SCC48" s="406"/>
      <c r="SCD48" s="401"/>
      <c r="SCE48" s="402"/>
      <c r="SCF48" s="403"/>
      <c r="SCG48" s="403"/>
      <c r="SCH48" s="404"/>
      <c r="SCI48" s="405"/>
      <c r="SCJ48" s="405"/>
      <c r="SCK48" s="405"/>
      <c r="SCL48" s="405"/>
      <c r="SCM48" s="405"/>
      <c r="SCN48" s="406"/>
      <c r="SCO48" s="401"/>
      <c r="SCP48" s="402"/>
      <c r="SCQ48" s="403"/>
      <c r="SCR48" s="403"/>
      <c r="SCS48" s="404"/>
      <c r="SCT48" s="405"/>
      <c r="SCU48" s="405"/>
      <c r="SCV48" s="405"/>
      <c r="SCW48" s="405"/>
      <c r="SCX48" s="405"/>
      <c r="SCY48" s="406"/>
      <c r="SCZ48" s="401"/>
      <c r="SDA48" s="402"/>
      <c r="SDB48" s="403"/>
      <c r="SDC48" s="403"/>
      <c r="SDD48" s="404"/>
      <c r="SDE48" s="405"/>
      <c r="SDF48" s="405"/>
      <c r="SDG48" s="405"/>
      <c r="SDH48" s="405"/>
      <c r="SDI48" s="405"/>
      <c r="SDJ48" s="406"/>
      <c r="SDK48" s="401"/>
      <c r="SDL48" s="402"/>
      <c r="SDM48" s="403"/>
      <c r="SDN48" s="403"/>
      <c r="SDO48" s="404"/>
      <c r="SDP48" s="405"/>
      <c r="SDQ48" s="405"/>
      <c r="SDR48" s="405"/>
      <c r="SDS48" s="405"/>
      <c r="SDT48" s="405"/>
      <c r="SDU48" s="406"/>
      <c r="SDV48" s="401"/>
      <c r="SDW48" s="402"/>
      <c r="SDX48" s="403"/>
      <c r="SDY48" s="403"/>
      <c r="SDZ48" s="404"/>
      <c r="SEA48" s="405"/>
      <c r="SEB48" s="405"/>
      <c r="SEC48" s="405"/>
      <c r="SED48" s="405"/>
      <c r="SEE48" s="405"/>
      <c r="SEF48" s="406"/>
      <c r="SEG48" s="401"/>
      <c r="SEH48" s="402"/>
      <c r="SEI48" s="403"/>
      <c r="SEJ48" s="403"/>
      <c r="SEK48" s="404"/>
      <c r="SEL48" s="405"/>
      <c r="SEM48" s="405"/>
      <c r="SEN48" s="405"/>
      <c r="SEO48" s="405"/>
      <c r="SEP48" s="405"/>
      <c r="SEQ48" s="406"/>
      <c r="SER48" s="401"/>
      <c r="SES48" s="402"/>
      <c r="SET48" s="403"/>
      <c r="SEU48" s="403"/>
      <c r="SEV48" s="404"/>
      <c r="SEW48" s="405"/>
      <c r="SEX48" s="405"/>
      <c r="SEY48" s="405"/>
      <c r="SEZ48" s="405"/>
      <c r="SFA48" s="405"/>
      <c r="SFB48" s="406"/>
      <c r="SFC48" s="401"/>
      <c r="SFD48" s="402"/>
      <c r="SFE48" s="403"/>
      <c r="SFF48" s="403"/>
      <c r="SFG48" s="404"/>
      <c r="SFH48" s="405"/>
      <c r="SFI48" s="405"/>
      <c r="SFJ48" s="405"/>
      <c r="SFK48" s="405"/>
      <c r="SFL48" s="405"/>
      <c r="SFM48" s="406"/>
      <c r="SFN48" s="401"/>
      <c r="SFO48" s="402"/>
      <c r="SFP48" s="403"/>
      <c r="SFQ48" s="403"/>
      <c r="SFR48" s="404"/>
      <c r="SFS48" s="405"/>
      <c r="SFT48" s="405"/>
      <c r="SFU48" s="405"/>
      <c r="SFV48" s="405"/>
      <c r="SFW48" s="405"/>
      <c r="SFX48" s="406"/>
      <c r="SFY48" s="401"/>
      <c r="SFZ48" s="402"/>
      <c r="SGA48" s="403"/>
      <c r="SGB48" s="403"/>
      <c r="SGC48" s="404"/>
      <c r="SGD48" s="405"/>
      <c r="SGE48" s="405"/>
      <c r="SGF48" s="405"/>
      <c r="SGG48" s="405"/>
      <c r="SGH48" s="405"/>
      <c r="SGI48" s="406"/>
      <c r="SGJ48" s="401"/>
      <c r="SGK48" s="402"/>
      <c r="SGL48" s="403"/>
      <c r="SGM48" s="403"/>
      <c r="SGN48" s="404"/>
      <c r="SGO48" s="405"/>
      <c r="SGP48" s="405"/>
      <c r="SGQ48" s="405"/>
      <c r="SGR48" s="405"/>
      <c r="SGS48" s="405"/>
      <c r="SGT48" s="406"/>
      <c r="SGU48" s="401"/>
      <c r="SGV48" s="402"/>
      <c r="SGW48" s="403"/>
      <c r="SGX48" s="403"/>
      <c r="SGY48" s="404"/>
      <c r="SGZ48" s="405"/>
      <c r="SHA48" s="405"/>
      <c r="SHB48" s="405"/>
      <c r="SHC48" s="405"/>
      <c r="SHD48" s="405"/>
      <c r="SHE48" s="406"/>
      <c r="SHF48" s="401"/>
      <c r="SHG48" s="402"/>
      <c r="SHH48" s="403"/>
      <c r="SHI48" s="403"/>
      <c r="SHJ48" s="404"/>
      <c r="SHK48" s="405"/>
      <c r="SHL48" s="405"/>
      <c r="SHM48" s="405"/>
      <c r="SHN48" s="405"/>
      <c r="SHO48" s="405"/>
      <c r="SHP48" s="406"/>
      <c r="SHQ48" s="401"/>
      <c r="SHR48" s="402"/>
      <c r="SHS48" s="403"/>
      <c r="SHT48" s="403"/>
      <c r="SHU48" s="404"/>
      <c r="SHV48" s="405"/>
      <c r="SHW48" s="405"/>
      <c r="SHX48" s="405"/>
      <c r="SHY48" s="405"/>
      <c r="SHZ48" s="405"/>
      <c r="SIA48" s="406"/>
      <c r="SIB48" s="401"/>
      <c r="SIC48" s="402"/>
      <c r="SID48" s="403"/>
      <c r="SIE48" s="403"/>
      <c r="SIF48" s="404"/>
      <c r="SIG48" s="405"/>
      <c r="SIH48" s="405"/>
      <c r="SII48" s="405"/>
      <c r="SIJ48" s="405"/>
      <c r="SIK48" s="405"/>
      <c r="SIL48" s="406"/>
      <c r="SIM48" s="401"/>
      <c r="SIN48" s="402"/>
      <c r="SIO48" s="403"/>
      <c r="SIP48" s="403"/>
      <c r="SIQ48" s="404"/>
      <c r="SIR48" s="405"/>
      <c r="SIS48" s="405"/>
      <c r="SIT48" s="405"/>
      <c r="SIU48" s="405"/>
      <c r="SIV48" s="405"/>
      <c r="SIW48" s="406"/>
      <c r="SIX48" s="401"/>
      <c r="SIY48" s="402"/>
      <c r="SIZ48" s="403"/>
      <c r="SJA48" s="403"/>
      <c r="SJB48" s="404"/>
      <c r="SJC48" s="405"/>
      <c r="SJD48" s="405"/>
      <c r="SJE48" s="405"/>
      <c r="SJF48" s="405"/>
      <c r="SJG48" s="405"/>
      <c r="SJH48" s="406"/>
      <c r="SJI48" s="401"/>
      <c r="SJJ48" s="402"/>
      <c r="SJK48" s="403"/>
      <c r="SJL48" s="403"/>
      <c r="SJM48" s="404"/>
      <c r="SJN48" s="405"/>
      <c r="SJO48" s="405"/>
      <c r="SJP48" s="405"/>
      <c r="SJQ48" s="405"/>
      <c r="SJR48" s="405"/>
      <c r="SJS48" s="406"/>
      <c r="SJT48" s="401"/>
      <c r="SJU48" s="402"/>
      <c r="SJV48" s="403"/>
      <c r="SJW48" s="403"/>
      <c r="SJX48" s="404"/>
      <c r="SJY48" s="405"/>
      <c r="SJZ48" s="405"/>
      <c r="SKA48" s="405"/>
      <c r="SKB48" s="405"/>
      <c r="SKC48" s="405"/>
      <c r="SKD48" s="406"/>
      <c r="SKE48" s="401"/>
      <c r="SKF48" s="402"/>
      <c r="SKG48" s="403"/>
      <c r="SKH48" s="403"/>
      <c r="SKI48" s="404"/>
      <c r="SKJ48" s="405"/>
      <c r="SKK48" s="405"/>
      <c r="SKL48" s="405"/>
      <c r="SKM48" s="405"/>
      <c r="SKN48" s="405"/>
      <c r="SKO48" s="406"/>
      <c r="SKP48" s="401"/>
      <c r="SKQ48" s="402"/>
      <c r="SKR48" s="403"/>
      <c r="SKS48" s="403"/>
      <c r="SKT48" s="404"/>
      <c r="SKU48" s="405"/>
      <c r="SKV48" s="405"/>
      <c r="SKW48" s="405"/>
      <c r="SKX48" s="405"/>
      <c r="SKY48" s="405"/>
      <c r="SKZ48" s="406"/>
      <c r="SLA48" s="401"/>
      <c r="SLB48" s="402"/>
      <c r="SLC48" s="403"/>
      <c r="SLD48" s="403"/>
      <c r="SLE48" s="404"/>
      <c r="SLF48" s="405"/>
      <c r="SLG48" s="405"/>
      <c r="SLH48" s="405"/>
      <c r="SLI48" s="405"/>
      <c r="SLJ48" s="405"/>
      <c r="SLK48" s="406"/>
      <c r="SLL48" s="401"/>
      <c r="SLM48" s="402"/>
      <c r="SLN48" s="403"/>
      <c r="SLO48" s="403"/>
      <c r="SLP48" s="404"/>
      <c r="SLQ48" s="405"/>
      <c r="SLR48" s="405"/>
      <c r="SLS48" s="405"/>
      <c r="SLT48" s="405"/>
      <c r="SLU48" s="405"/>
      <c r="SLV48" s="406"/>
      <c r="SLW48" s="401"/>
      <c r="SLX48" s="402"/>
      <c r="SLY48" s="403"/>
      <c r="SLZ48" s="403"/>
      <c r="SMA48" s="404"/>
      <c r="SMB48" s="405"/>
      <c r="SMC48" s="405"/>
      <c r="SMD48" s="405"/>
      <c r="SME48" s="405"/>
      <c r="SMF48" s="405"/>
      <c r="SMG48" s="406"/>
      <c r="SMH48" s="401"/>
      <c r="SMI48" s="402"/>
      <c r="SMJ48" s="403"/>
      <c r="SMK48" s="403"/>
      <c r="SML48" s="404"/>
      <c r="SMM48" s="405"/>
      <c r="SMN48" s="405"/>
      <c r="SMO48" s="405"/>
      <c r="SMP48" s="405"/>
      <c r="SMQ48" s="405"/>
      <c r="SMR48" s="406"/>
      <c r="SMS48" s="401"/>
      <c r="SMT48" s="402"/>
      <c r="SMU48" s="403"/>
      <c r="SMV48" s="403"/>
      <c r="SMW48" s="404"/>
      <c r="SMX48" s="405"/>
      <c r="SMY48" s="405"/>
      <c r="SMZ48" s="405"/>
      <c r="SNA48" s="405"/>
      <c r="SNB48" s="405"/>
      <c r="SNC48" s="406"/>
      <c r="SND48" s="401"/>
      <c r="SNE48" s="402"/>
      <c r="SNF48" s="403"/>
      <c r="SNG48" s="403"/>
      <c r="SNH48" s="404"/>
      <c r="SNI48" s="405"/>
      <c r="SNJ48" s="405"/>
      <c r="SNK48" s="405"/>
      <c r="SNL48" s="405"/>
      <c r="SNM48" s="405"/>
      <c r="SNN48" s="406"/>
      <c r="SNO48" s="401"/>
      <c r="SNP48" s="402"/>
      <c r="SNQ48" s="403"/>
      <c r="SNR48" s="403"/>
      <c r="SNS48" s="404"/>
      <c r="SNT48" s="405"/>
      <c r="SNU48" s="405"/>
      <c r="SNV48" s="405"/>
      <c r="SNW48" s="405"/>
      <c r="SNX48" s="405"/>
      <c r="SNY48" s="406"/>
      <c r="SNZ48" s="401"/>
      <c r="SOA48" s="402"/>
      <c r="SOB48" s="403"/>
      <c r="SOC48" s="403"/>
      <c r="SOD48" s="404"/>
      <c r="SOE48" s="405"/>
      <c r="SOF48" s="405"/>
      <c r="SOG48" s="405"/>
      <c r="SOH48" s="405"/>
      <c r="SOI48" s="405"/>
      <c r="SOJ48" s="406"/>
      <c r="SOK48" s="401"/>
      <c r="SOL48" s="402"/>
      <c r="SOM48" s="403"/>
      <c r="SON48" s="403"/>
      <c r="SOO48" s="404"/>
      <c r="SOP48" s="405"/>
      <c r="SOQ48" s="405"/>
      <c r="SOR48" s="405"/>
      <c r="SOS48" s="405"/>
      <c r="SOT48" s="405"/>
      <c r="SOU48" s="406"/>
      <c r="SOV48" s="401"/>
      <c r="SOW48" s="402"/>
      <c r="SOX48" s="403"/>
      <c r="SOY48" s="403"/>
      <c r="SOZ48" s="404"/>
      <c r="SPA48" s="405"/>
      <c r="SPB48" s="405"/>
      <c r="SPC48" s="405"/>
      <c r="SPD48" s="405"/>
      <c r="SPE48" s="405"/>
      <c r="SPF48" s="406"/>
      <c r="SPG48" s="401"/>
      <c r="SPH48" s="402"/>
      <c r="SPI48" s="403"/>
      <c r="SPJ48" s="403"/>
      <c r="SPK48" s="404"/>
      <c r="SPL48" s="405"/>
      <c r="SPM48" s="405"/>
      <c r="SPN48" s="405"/>
      <c r="SPO48" s="405"/>
      <c r="SPP48" s="405"/>
      <c r="SPQ48" s="406"/>
      <c r="SPR48" s="401"/>
      <c r="SPS48" s="402"/>
      <c r="SPT48" s="403"/>
      <c r="SPU48" s="403"/>
      <c r="SPV48" s="404"/>
      <c r="SPW48" s="405"/>
      <c r="SPX48" s="405"/>
      <c r="SPY48" s="405"/>
      <c r="SPZ48" s="405"/>
      <c r="SQA48" s="405"/>
      <c r="SQB48" s="406"/>
      <c r="SQC48" s="401"/>
      <c r="SQD48" s="402"/>
      <c r="SQE48" s="403"/>
      <c r="SQF48" s="403"/>
      <c r="SQG48" s="404"/>
      <c r="SQH48" s="405"/>
      <c r="SQI48" s="405"/>
      <c r="SQJ48" s="405"/>
      <c r="SQK48" s="405"/>
      <c r="SQL48" s="405"/>
      <c r="SQM48" s="406"/>
      <c r="SQN48" s="401"/>
      <c r="SQO48" s="402"/>
      <c r="SQP48" s="403"/>
      <c r="SQQ48" s="403"/>
      <c r="SQR48" s="404"/>
      <c r="SQS48" s="405"/>
      <c r="SQT48" s="405"/>
      <c r="SQU48" s="405"/>
      <c r="SQV48" s="405"/>
      <c r="SQW48" s="405"/>
      <c r="SQX48" s="406"/>
      <c r="SQY48" s="401"/>
      <c r="SQZ48" s="402"/>
      <c r="SRA48" s="403"/>
      <c r="SRB48" s="403"/>
      <c r="SRC48" s="404"/>
      <c r="SRD48" s="405"/>
      <c r="SRE48" s="405"/>
      <c r="SRF48" s="405"/>
      <c r="SRG48" s="405"/>
      <c r="SRH48" s="405"/>
      <c r="SRI48" s="406"/>
      <c r="SRJ48" s="401"/>
      <c r="SRK48" s="402"/>
      <c r="SRL48" s="403"/>
      <c r="SRM48" s="403"/>
      <c r="SRN48" s="404"/>
      <c r="SRO48" s="405"/>
      <c r="SRP48" s="405"/>
      <c r="SRQ48" s="405"/>
      <c r="SRR48" s="405"/>
      <c r="SRS48" s="405"/>
      <c r="SRT48" s="406"/>
      <c r="SRU48" s="401"/>
      <c r="SRV48" s="402"/>
      <c r="SRW48" s="403"/>
      <c r="SRX48" s="403"/>
      <c r="SRY48" s="404"/>
      <c r="SRZ48" s="405"/>
      <c r="SSA48" s="405"/>
      <c r="SSB48" s="405"/>
      <c r="SSC48" s="405"/>
      <c r="SSD48" s="405"/>
      <c r="SSE48" s="406"/>
      <c r="SSF48" s="401"/>
      <c r="SSG48" s="402"/>
      <c r="SSH48" s="403"/>
      <c r="SSI48" s="403"/>
      <c r="SSJ48" s="404"/>
      <c r="SSK48" s="405"/>
      <c r="SSL48" s="405"/>
      <c r="SSM48" s="405"/>
      <c r="SSN48" s="405"/>
      <c r="SSO48" s="405"/>
      <c r="SSP48" s="406"/>
      <c r="SSQ48" s="401"/>
      <c r="SSR48" s="402"/>
      <c r="SSS48" s="403"/>
      <c r="SST48" s="403"/>
      <c r="SSU48" s="404"/>
      <c r="SSV48" s="405"/>
      <c r="SSW48" s="405"/>
      <c r="SSX48" s="405"/>
      <c r="SSY48" s="405"/>
      <c r="SSZ48" s="405"/>
      <c r="STA48" s="406"/>
      <c r="STB48" s="401"/>
      <c r="STC48" s="402"/>
      <c r="STD48" s="403"/>
      <c r="STE48" s="403"/>
      <c r="STF48" s="404"/>
      <c r="STG48" s="405"/>
      <c r="STH48" s="405"/>
      <c r="STI48" s="405"/>
      <c r="STJ48" s="405"/>
      <c r="STK48" s="405"/>
      <c r="STL48" s="406"/>
      <c r="STM48" s="401"/>
      <c r="STN48" s="402"/>
      <c r="STO48" s="403"/>
      <c r="STP48" s="403"/>
      <c r="STQ48" s="404"/>
      <c r="STR48" s="405"/>
      <c r="STS48" s="405"/>
      <c r="STT48" s="405"/>
      <c r="STU48" s="405"/>
      <c r="STV48" s="405"/>
      <c r="STW48" s="406"/>
      <c r="STX48" s="401"/>
      <c r="STY48" s="402"/>
      <c r="STZ48" s="403"/>
      <c r="SUA48" s="403"/>
      <c r="SUB48" s="404"/>
      <c r="SUC48" s="405"/>
      <c r="SUD48" s="405"/>
      <c r="SUE48" s="405"/>
      <c r="SUF48" s="405"/>
      <c r="SUG48" s="405"/>
      <c r="SUH48" s="406"/>
      <c r="SUI48" s="401"/>
      <c r="SUJ48" s="402"/>
      <c r="SUK48" s="403"/>
      <c r="SUL48" s="403"/>
      <c r="SUM48" s="404"/>
      <c r="SUN48" s="405"/>
      <c r="SUO48" s="405"/>
      <c r="SUP48" s="405"/>
      <c r="SUQ48" s="405"/>
      <c r="SUR48" s="405"/>
      <c r="SUS48" s="406"/>
      <c r="SUT48" s="401"/>
      <c r="SUU48" s="402"/>
      <c r="SUV48" s="403"/>
      <c r="SUW48" s="403"/>
      <c r="SUX48" s="404"/>
      <c r="SUY48" s="405"/>
      <c r="SUZ48" s="405"/>
      <c r="SVA48" s="405"/>
      <c r="SVB48" s="405"/>
      <c r="SVC48" s="405"/>
      <c r="SVD48" s="406"/>
      <c r="SVE48" s="401"/>
      <c r="SVF48" s="402"/>
      <c r="SVG48" s="403"/>
      <c r="SVH48" s="403"/>
      <c r="SVI48" s="404"/>
      <c r="SVJ48" s="405"/>
      <c r="SVK48" s="405"/>
      <c r="SVL48" s="405"/>
      <c r="SVM48" s="405"/>
      <c r="SVN48" s="405"/>
      <c r="SVO48" s="406"/>
      <c r="SVP48" s="401"/>
      <c r="SVQ48" s="402"/>
      <c r="SVR48" s="403"/>
      <c r="SVS48" s="403"/>
      <c r="SVT48" s="404"/>
      <c r="SVU48" s="405"/>
      <c r="SVV48" s="405"/>
      <c r="SVW48" s="405"/>
      <c r="SVX48" s="405"/>
      <c r="SVY48" s="405"/>
      <c r="SVZ48" s="406"/>
      <c r="SWA48" s="401"/>
      <c r="SWB48" s="402"/>
      <c r="SWC48" s="403"/>
      <c r="SWD48" s="403"/>
      <c r="SWE48" s="404"/>
      <c r="SWF48" s="405"/>
      <c r="SWG48" s="405"/>
      <c r="SWH48" s="405"/>
      <c r="SWI48" s="405"/>
      <c r="SWJ48" s="405"/>
      <c r="SWK48" s="406"/>
      <c r="SWL48" s="401"/>
      <c r="SWM48" s="402"/>
      <c r="SWN48" s="403"/>
      <c r="SWO48" s="403"/>
      <c r="SWP48" s="404"/>
      <c r="SWQ48" s="405"/>
      <c r="SWR48" s="405"/>
      <c r="SWS48" s="405"/>
      <c r="SWT48" s="405"/>
      <c r="SWU48" s="405"/>
      <c r="SWV48" s="406"/>
      <c r="SWW48" s="401"/>
      <c r="SWX48" s="402"/>
      <c r="SWY48" s="403"/>
      <c r="SWZ48" s="403"/>
      <c r="SXA48" s="404"/>
      <c r="SXB48" s="405"/>
      <c r="SXC48" s="405"/>
      <c r="SXD48" s="405"/>
      <c r="SXE48" s="405"/>
      <c r="SXF48" s="405"/>
      <c r="SXG48" s="406"/>
      <c r="SXH48" s="401"/>
      <c r="SXI48" s="402"/>
      <c r="SXJ48" s="403"/>
      <c r="SXK48" s="403"/>
      <c r="SXL48" s="404"/>
      <c r="SXM48" s="405"/>
      <c r="SXN48" s="405"/>
      <c r="SXO48" s="405"/>
      <c r="SXP48" s="405"/>
      <c r="SXQ48" s="405"/>
      <c r="SXR48" s="406"/>
      <c r="SXS48" s="401"/>
      <c r="SXT48" s="402"/>
      <c r="SXU48" s="403"/>
      <c r="SXV48" s="403"/>
      <c r="SXW48" s="404"/>
      <c r="SXX48" s="405"/>
      <c r="SXY48" s="405"/>
      <c r="SXZ48" s="405"/>
      <c r="SYA48" s="405"/>
      <c r="SYB48" s="405"/>
      <c r="SYC48" s="406"/>
      <c r="SYD48" s="401"/>
      <c r="SYE48" s="402"/>
      <c r="SYF48" s="403"/>
      <c r="SYG48" s="403"/>
      <c r="SYH48" s="404"/>
      <c r="SYI48" s="405"/>
      <c r="SYJ48" s="405"/>
      <c r="SYK48" s="405"/>
      <c r="SYL48" s="405"/>
      <c r="SYM48" s="405"/>
      <c r="SYN48" s="406"/>
      <c r="SYO48" s="401"/>
      <c r="SYP48" s="402"/>
      <c r="SYQ48" s="403"/>
      <c r="SYR48" s="403"/>
      <c r="SYS48" s="404"/>
      <c r="SYT48" s="405"/>
      <c r="SYU48" s="405"/>
      <c r="SYV48" s="405"/>
      <c r="SYW48" s="405"/>
      <c r="SYX48" s="405"/>
      <c r="SYY48" s="406"/>
      <c r="SYZ48" s="401"/>
      <c r="SZA48" s="402"/>
      <c r="SZB48" s="403"/>
      <c r="SZC48" s="403"/>
      <c r="SZD48" s="404"/>
      <c r="SZE48" s="405"/>
      <c r="SZF48" s="405"/>
      <c r="SZG48" s="405"/>
      <c r="SZH48" s="405"/>
      <c r="SZI48" s="405"/>
      <c r="SZJ48" s="406"/>
      <c r="SZK48" s="401"/>
      <c r="SZL48" s="402"/>
      <c r="SZM48" s="403"/>
      <c r="SZN48" s="403"/>
      <c r="SZO48" s="404"/>
      <c r="SZP48" s="405"/>
      <c r="SZQ48" s="405"/>
      <c r="SZR48" s="405"/>
      <c r="SZS48" s="405"/>
      <c r="SZT48" s="405"/>
      <c r="SZU48" s="406"/>
      <c r="SZV48" s="401"/>
      <c r="SZW48" s="402"/>
      <c r="SZX48" s="403"/>
      <c r="SZY48" s="403"/>
      <c r="SZZ48" s="404"/>
      <c r="TAA48" s="405"/>
      <c r="TAB48" s="405"/>
      <c r="TAC48" s="405"/>
      <c r="TAD48" s="405"/>
      <c r="TAE48" s="405"/>
      <c r="TAF48" s="406"/>
      <c r="TAG48" s="401"/>
      <c r="TAH48" s="402"/>
      <c r="TAI48" s="403"/>
      <c r="TAJ48" s="403"/>
      <c r="TAK48" s="404"/>
      <c r="TAL48" s="405"/>
      <c r="TAM48" s="405"/>
      <c r="TAN48" s="405"/>
      <c r="TAO48" s="405"/>
      <c r="TAP48" s="405"/>
      <c r="TAQ48" s="406"/>
      <c r="TAR48" s="401"/>
      <c r="TAS48" s="402"/>
      <c r="TAT48" s="403"/>
      <c r="TAU48" s="403"/>
      <c r="TAV48" s="404"/>
      <c r="TAW48" s="405"/>
      <c r="TAX48" s="405"/>
      <c r="TAY48" s="405"/>
      <c r="TAZ48" s="405"/>
      <c r="TBA48" s="405"/>
      <c r="TBB48" s="406"/>
      <c r="TBC48" s="401"/>
      <c r="TBD48" s="402"/>
      <c r="TBE48" s="403"/>
      <c r="TBF48" s="403"/>
      <c r="TBG48" s="404"/>
      <c r="TBH48" s="405"/>
      <c r="TBI48" s="405"/>
      <c r="TBJ48" s="405"/>
      <c r="TBK48" s="405"/>
      <c r="TBL48" s="405"/>
      <c r="TBM48" s="406"/>
      <c r="TBN48" s="401"/>
      <c r="TBO48" s="402"/>
      <c r="TBP48" s="403"/>
      <c r="TBQ48" s="403"/>
      <c r="TBR48" s="404"/>
      <c r="TBS48" s="405"/>
      <c r="TBT48" s="405"/>
      <c r="TBU48" s="405"/>
      <c r="TBV48" s="405"/>
      <c r="TBW48" s="405"/>
      <c r="TBX48" s="406"/>
      <c r="TBY48" s="401"/>
      <c r="TBZ48" s="402"/>
      <c r="TCA48" s="403"/>
      <c r="TCB48" s="403"/>
      <c r="TCC48" s="404"/>
      <c r="TCD48" s="405"/>
      <c r="TCE48" s="405"/>
      <c r="TCF48" s="405"/>
      <c r="TCG48" s="405"/>
      <c r="TCH48" s="405"/>
      <c r="TCI48" s="406"/>
      <c r="TCJ48" s="401"/>
      <c r="TCK48" s="402"/>
      <c r="TCL48" s="403"/>
      <c r="TCM48" s="403"/>
      <c r="TCN48" s="404"/>
      <c r="TCO48" s="405"/>
      <c r="TCP48" s="405"/>
      <c r="TCQ48" s="405"/>
      <c r="TCR48" s="405"/>
      <c r="TCS48" s="405"/>
      <c r="TCT48" s="406"/>
      <c r="TCU48" s="401"/>
      <c r="TCV48" s="402"/>
      <c r="TCW48" s="403"/>
      <c r="TCX48" s="403"/>
      <c r="TCY48" s="404"/>
      <c r="TCZ48" s="405"/>
      <c r="TDA48" s="405"/>
      <c r="TDB48" s="405"/>
      <c r="TDC48" s="405"/>
      <c r="TDD48" s="405"/>
      <c r="TDE48" s="406"/>
      <c r="TDF48" s="401"/>
      <c r="TDG48" s="402"/>
      <c r="TDH48" s="403"/>
      <c r="TDI48" s="403"/>
      <c r="TDJ48" s="404"/>
      <c r="TDK48" s="405"/>
      <c r="TDL48" s="405"/>
      <c r="TDM48" s="405"/>
      <c r="TDN48" s="405"/>
      <c r="TDO48" s="405"/>
      <c r="TDP48" s="406"/>
      <c r="TDQ48" s="401"/>
      <c r="TDR48" s="402"/>
      <c r="TDS48" s="403"/>
      <c r="TDT48" s="403"/>
      <c r="TDU48" s="404"/>
      <c r="TDV48" s="405"/>
      <c r="TDW48" s="405"/>
      <c r="TDX48" s="405"/>
      <c r="TDY48" s="405"/>
      <c r="TDZ48" s="405"/>
      <c r="TEA48" s="406"/>
      <c r="TEB48" s="401"/>
      <c r="TEC48" s="402"/>
      <c r="TED48" s="403"/>
      <c r="TEE48" s="403"/>
      <c r="TEF48" s="404"/>
      <c r="TEG48" s="405"/>
      <c r="TEH48" s="405"/>
      <c r="TEI48" s="405"/>
      <c r="TEJ48" s="405"/>
      <c r="TEK48" s="405"/>
      <c r="TEL48" s="406"/>
      <c r="TEM48" s="401"/>
      <c r="TEN48" s="402"/>
      <c r="TEO48" s="403"/>
      <c r="TEP48" s="403"/>
      <c r="TEQ48" s="404"/>
      <c r="TER48" s="405"/>
      <c r="TES48" s="405"/>
      <c r="TET48" s="405"/>
      <c r="TEU48" s="405"/>
      <c r="TEV48" s="405"/>
      <c r="TEW48" s="406"/>
      <c r="TEX48" s="401"/>
      <c r="TEY48" s="402"/>
      <c r="TEZ48" s="403"/>
      <c r="TFA48" s="403"/>
      <c r="TFB48" s="404"/>
      <c r="TFC48" s="405"/>
      <c r="TFD48" s="405"/>
      <c r="TFE48" s="405"/>
      <c r="TFF48" s="405"/>
      <c r="TFG48" s="405"/>
      <c r="TFH48" s="406"/>
      <c r="TFI48" s="401"/>
      <c r="TFJ48" s="402"/>
      <c r="TFK48" s="403"/>
      <c r="TFL48" s="403"/>
      <c r="TFM48" s="404"/>
      <c r="TFN48" s="405"/>
      <c r="TFO48" s="405"/>
      <c r="TFP48" s="405"/>
      <c r="TFQ48" s="405"/>
      <c r="TFR48" s="405"/>
      <c r="TFS48" s="406"/>
      <c r="TFT48" s="401"/>
      <c r="TFU48" s="402"/>
      <c r="TFV48" s="403"/>
      <c r="TFW48" s="403"/>
      <c r="TFX48" s="404"/>
      <c r="TFY48" s="405"/>
      <c r="TFZ48" s="405"/>
      <c r="TGA48" s="405"/>
      <c r="TGB48" s="405"/>
      <c r="TGC48" s="405"/>
      <c r="TGD48" s="406"/>
      <c r="TGE48" s="401"/>
      <c r="TGF48" s="402"/>
      <c r="TGG48" s="403"/>
      <c r="TGH48" s="403"/>
      <c r="TGI48" s="404"/>
      <c r="TGJ48" s="405"/>
      <c r="TGK48" s="405"/>
      <c r="TGL48" s="405"/>
      <c r="TGM48" s="405"/>
      <c r="TGN48" s="405"/>
      <c r="TGO48" s="406"/>
      <c r="TGP48" s="401"/>
      <c r="TGQ48" s="402"/>
      <c r="TGR48" s="403"/>
      <c r="TGS48" s="403"/>
      <c r="TGT48" s="404"/>
      <c r="TGU48" s="405"/>
      <c r="TGV48" s="405"/>
      <c r="TGW48" s="405"/>
      <c r="TGX48" s="405"/>
      <c r="TGY48" s="405"/>
      <c r="TGZ48" s="406"/>
      <c r="THA48" s="401"/>
      <c r="THB48" s="402"/>
      <c r="THC48" s="403"/>
      <c r="THD48" s="403"/>
      <c r="THE48" s="404"/>
      <c r="THF48" s="405"/>
      <c r="THG48" s="405"/>
      <c r="THH48" s="405"/>
      <c r="THI48" s="405"/>
      <c r="THJ48" s="405"/>
      <c r="THK48" s="406"/>
      <c r="THL48" s="401"/>
      <c r="THM48" s="402"/>
      <c r="THN48" s="403"/>
      <c r="THO48" s="403"/>
      <c r="THP48" s="404"/>
      <c r="THQ48" s="405"/>
      <c r="THR48" s="405"/>
      <c r="THS48" s="405"/>
      <c r="THT48" s="405"/>
      <c r="THU48" s="405"/>
      <c r="THV48" s="406"/>
      <c r="THW48" s="401"/>
      <c r="THX48" s="402"/>
      <c r="THY48" s="403"/>
      <c r="THZ48" s="403"/>
      <c r="TIA48" s="404"/>
      <c r="TIB48" s="405"/>
      <c r="TIC48" s="405"/>
      <c r="TID48" s="405"/>
      <c r="TIE48" s="405"/>
      <c r="TIF48" s="405"/>
      <c r="TIG48" s="406"/>
      <c r="TIH48" s="401"/>
      <c r="TII48" s="402"/>
      <c r="TIJ48" s="403"/>
      <c r="TIK48" s="403"/>
      <c r="TIL48" s="404"/>
      <c r="TIM48" s="405"/>
      <c r="TIN48" s="405"/>
      <c r="TIO48" s="405"/>
      <c r="TIP48" s="405"/>
      <c r="TIQ48" s="405"/>
      <c r="TIR48" s="406"/>
      <c r="TIS48" s="401"/>
      <c r="TIT48" s="402"/>
      <c r="TIU48" s="403"/>
      <c r="TIV48" s="403"/>
      <c r="TIW48" s="404"/>
      <c r="TIX48" s="405"/>
      <c r="TIY48" s="405"/>
      <c r="TIZ48" s="405"/>
      <c r="TJA48" s="405"/>
      <c r="TJB48" s="405"/>
      <c r="TJC48" s="406"/>
      <c r="TJD48" s="401"/>
      <c r="TJE48" s="402"/>
      <c r="TJF48" s="403"/>
      <c r="TJG48" s="403"/>
      <c r="TJH48" s="404"/>
      <c r="TJI48" s="405"/>
      <c r="TJJ48" s="405"/>
      <c r="TJK48" s="405"/>
      <c r="TJL48" s="405"/>
      <c r="TJM48" s="405"/>
      <c r="TJN48" s="406"/>
      <c r="TJO48" s="401"/>
      <c r="TJP48" s="402"/>
      <c r="TJQ48" s="403"/>
      <c r="TJR48" s="403"/>
      <c r="TJS48" s="404"/>
      <c r="TJT48" s="405"/>
      <c r="TJU48" s="405"/>
      <c r="TJV48" s="405"/>
      <c r="TJW48" s="405"/>
      <c r="TJX48" s="405"/>
      <c r="TJY48" s="406"/>
      <c r="TJZ48" s="401"/>
      <c r="TKA48" s="402"/>
      <c r="TKB48" s="403"/>
      <c r="TKC48" s="403"/>
      <c r="TKD48" s="404"/>
      <c r="TKE48" s="405"/>
      <c r="TKF48" s="405"/>
      <c r="TKG48" s="405"/>
      <c r="TKH48" s="405"/>
      <c r="TKI48" s="405"/>
      <c r="TKJ48" s="406"/>
      <c r="TKK48" s="401"/>
      <c r="TKL48" s="402"/>
      <c r="TKM48" s="403"/>
      <c r="TKN48" s="403"/>
      <c r="TKO48" s="404"/>
      <c r="TKP48" s="405"/>
      <c r="TKQ48" s="405"/>
      <c r="TKR48" s="405"/>
      <c r="TKS48" s="405"/>
      <c r="TKT48" s="405"/>
      <c r="TKU48" s="406"/>
      <c r="TKV48" s="401"/>
      <c r="TKW48" s="402"/>
      <c r="TKX48" s="403"/>
      <c r="TKY48" s="403"/>
      <c r="TKZ48" s="404"/>
      <c r="TLA48" s="405"/>
      <c r="TLB48" s="405"/>
      <c r="TLC48" s="405"/>
      <c r="TLD48" s="405"/>
      <c r="TLE48" s="405"/>
      <c r="TLF48" s="406"/>
      <c r="TLG48" s="401"/>
      <c r="TLH48" s="402"/>
      <c r="TLI48" s="403"/>
      <c r="TLJ48" s="403"/>
      <c r="TLK48" s="404"/>
      <c r="TLL48" s="405"/>
      <c r="TLM48" s="405"/>
      <c r="TLN48" s="405"/>
      <c r="TLO48" s="405"/>
      <c r="TLP48" s="405"/>
      <c r="TLQ48" s="406"/>
      <c r="TLR48" s="401"/>
      <c r="TLS48" s="402"/>
      <c r="TLT48" s="403"/>
      <c r="TLU48" s="403"/>
      <c r="TLV48" s="404"/>
      <c r="TLW48" s="405"/>
      <c r="TLX48" s="405"/>
      <c r="TLY48" s="405"/>
      <c r="TLZ48" s="405"/>
      <c r="TMA48" s="405"/>
      <c r="TMB48" s="406"/>
      <c r="TMC48" s="401"/>
      <c r="TMD48" s="402"/>
      <c r="TME48" s="403"/>
      <c r="TMF48" s="403"/>
      <c r="TMG48" s="404"/>
      <c r="TMH48" s="405"/>
      <c r="TMI48" s="405"/>
      <c r="TMJ48" s="405"/>
      <c r="TMK48" s="405"/>
      <c r="TML48" s="405"/>
      <c r="TMM48" s="406"/>
      <c r="TMN48" s="401"/>
      <c r="TMO48" s="402"/>
      <c r="TMP48" s="403"/>
      <c r="TMQ48" s="403"/>
      <c r="TMR48" s="404"/>
      <c r="TMS48" s="405"/>
      <c r="TMT48" s="405"/>
      <c r="TMU48" s="405"/>
      <c r="TMV48" s="405"/>
      <c r="TMW48" s="405"/>
      <c r="TMX48" s="406"/>
      <c r="TMY48" s="401"/>
      <c r="TMZ48" s="402"/>
      <c r="TNA48" s="403"/>
      <c r="TNB48" s="403"/>
      <c r="TNC48" s="404"/>
      <c r="TND48" s="405"/>
      <c r="TNE48" s="405"/>
      <c r="TNF48" s="405"/>
      <c r="TNG48" s="405"/>
      <c r="TNH48" s="405"/>
      <c r="TNI48" s="406"/>
      <c r="TNJ48" s="401"/>
      <c r="TNK48" s="402"/>
      <c r="TNL48" s="403"/>
      <c r="TNM48" s="403"/>
      <c r="TNN48" s="404"/>
      <c r="TNO48" s="405"/>
      <c r="TNP48" s="405"/>
      <c r="TNQ48" s="405"/>
      <c r="TNR48" s="405"/>
      <c r="TNS48" s="405"/>
      <c r="TNT48" s="406"/>
      <c r="TNU48" s="401"/>
      <c r="TNV48" s="402"/>
      <c r="TNW48" s="403"/>
      <c r="TNX48" s="403"/>
      <c r="TNY48" s="404"/>
      <c r="TNZ48" s="405"/>
      <c r="TOA48" s="405"/>
      <c r="TOB48" s="405"/>
      <c r="TOC48" s="405"/>
      <c r="TOD48" s="405"/>
      <c r="TOE48" s="406"/>
      <c r="TOF48" s="401"/>
      <c r="TOG48" s="402"/>
      <c r="TOH48" s="403"/>
      <c r="TOI48" s="403"/>
      <c r="TOJ48" s="404"/>
      <c r="TOK48" s="405"/>
      <c r="TOL48" s="405"/>
      <c r="TOM48" s="405"/>
      <c r="TON48" s="405"/>
      <c r="TOO48" s="405"/>
      <c r="TOP48" s="406"/>
      <c r="TOQ48" s="401"/>
      <c r="TOR48" s="402"/>
      <c r="TOS48" s="403"/>
      <c r="TOT48" s="403"/>
      <c r="TOU48" s="404"/>
      <c r="TOV48" s="405"/>
      <c r="TOW48" s="405"/>
      <c r="TOX48" s="405"/>
      <c r="TOY48" s="405"/>
      <c r="TOZ48" s="405"/>
      <c r="TPA48" s="406"/>
      <c r="TPB48" s="401"/>
      <c r="TPC48" s="402"/>
      <c r="TPD48" s="403"/>
      <c r="TPE48" s="403"/>
      <c r="TPF48" s="404"/>
      <c r="TPG48" s="405"/>
      <c r="TPH48" s="405"/>
      <c r="TPI48" s="405"/>
      <c r="TPJ48" s="405"/>
      <c r="TPK48" s="405"/>
      <c r="TPL48" s="406"/>
      <c r="TPM48" s="401"/>
      <c r="TPN48" s="402"/>
      <c r="TPO48" s="403"/>
      <c r="TPP48" s="403"/>
      <c r="TPQ48" s="404"/>
      <c r="TPR48" s="405"/>
      <c r="TPS48" s="405"/>
      <c r="TPT48" s="405"/>
      <c r="TPU48" s="405"/>
      <c r="TPV48" s="405"/>
      <c r="TPW48" s="406"/>
      <c r="TPX48" s="401"/>
      <c r="TPY48" s="402"/>
      <c r="TPZ48" s="403"/>
      <c r="TQA48" s="403"/>
      <c r="TQB48" s="404"/>
      <c r="TQC48" s="405"/>
      <c r="TQD48" s="405"/>
      <c r="TQE48" s="405"/>
      <c r="TQF48" s="405"/>
      <c r="TQG48" s="405"/>
      <c r="TQH48" s="406"/>
      <c r="TQI48" s="401"/>
      <c r="TQJ48" s="402"/>
      <c r="TQK48" s="403"/>
      <c r="TQL48" s="403"/>
      <c r="TQM48" s="404"/>
      <c r="TQN48" s="405"/>
      <c r="TQO48" s="405"/>
      <c r="TQP48" s="405"/>
      <c r="TQQ48" s="405"/>
      <c r="TQR48" s="405"/>
      <c r="TQS48" s="406"/>
      <c r="TQT48" s="401"/>
      <c r="TQU48" s="402"/>
      <c r="TQV48" s="403"/>
      <c r="TQW48" s="403"/>
      <c r="TQX48" s="404"/>
      <c r="TQY48" s="405"/>
      <c r="TQZ48" s="405"/>
      <c r="TRA48" s="405"/>
      <c r="TRB48" s="405"/>
      <c r="TRC48" s="405"/>
      <c r="TRD48" s="406"/>
      <c r="TRE48" s="401"/>
      <c r="TRF48" s="402"/>
      <c r="TRG48" s="403"/>
      <c r="TRH48" s="403"/>
      <c r="TRI48" s="404"/>
      <c r="TRJ48" s="405"/>
      <c r="TRK48" s="405"/>
      <c r="TRL48" s="405"/>
      <c r="TRM48" s="405"/>
      <c r="TRN48" s="405"/>
      <c r="TRO48" s="406"/>
      <c r="TRP48" s="401"/>
      <c r="TRQ48" s="402"/>
      <c r="TRR48" s="403"/>
      <c r="TRS48" s="403"/>
      <c r="TRT48" s="404"/>
      <c r="TRU48" s="405"/>
      <c r="TRV48" s="405"/>
      <c r="TRW48" s="405"/>
      <c r="TRX48" s="405"/>
      <c r="TRY48" s="405"/>
      <c r="TRZ48" s="406"/>
      <c r="TSA48" s="401"/>
      <c r="TSB48" s="402"/>
      <c r="TSC48" s="403"/>
      <c r="TSD48" s="403"/>
      <c r="TSE48" s="404"/>
      <c r="TSF48" s="405"/>
      <c r="TSG48" s="405"/>
      <c r="TSH48" s="405"/>
      <c r="TSI48" s="405"/>
      <c r="TSJ48" s="405"/>
      <c r="TSK48" s="406"/>
      <c r="TSL48" s="401"/>
      <c r="TSM48" s="402"/>
      <c r="TSN48" s="403"/>
      <c r="TSO48" s="403"/>
      <c r="TSP48" s="404"/>
      <c r="TSQ48" s="405"/>
      <c r="TSR48" s="405"/>
      <c r="TSS48" s="405"/>
      <c r="TST48" s="405"/>
      <c r="TSU48" s="405"/>
      <c r="TSV48" s="406"/>
      <c r="TSW48" s="401"/>
      <c r="TSX48" s="402"/>
      <c r="TSY48" s="403"/>
      <c r="TSZ48" s="403"/>
      <c r="TTA48" s="404"/>
      <c r="TTB48" s="405"/>
      <c r="TTC48" s="405"/>
      <c r="TTD48" s="405"/>
      <c r="TTE48" s="405"/>
      <c r="TTF48" s="405"/>
      <c r="TTG48" s="406"/>
      <c r="TTH48" s="401"/>
      <c r="TTI48" s="402"/>
      <c r="TTJ48" s="403"/>
      <c r="TTK48" s="403"/>
      <c r="TTL48" s="404"/>
      <c r="TTM48" s="405"/>
      <c r="TTN48" s="405"/>
      <c r="TTO48" s="405"/>
      <c r="TTP48" s="405"/>
      <c r="TTQ48" s="405"/>
      <c r="TTR48" s="406"/>
      <c r="TTS48" s="401"/>
      <c r="TTT48" s="402"/>
      <c r="TTU48" s="403"/>
      <c r="TTV48" s="403"/>
      <c r="TTW48" s="404"/>
      <c r="TTX48" s="405"/>
      <c r="TTY48" s="405"/>
      <c r="TTZ48" s="405"/>
      <c r="TUA48" s="405"/>
      <c r="TUB48" s="405"/>
      <c r="TUC48" s="406"/>
      <c r="TUD48" s="401"/>
      <c r="TUE48" s="402"/>
      <c r="TUF48" s="403"/>
      <c r="TUG48" s="403"/>
      <c r="TUH48" s="404"/>
      <c r="TUI48" s="405"/>
      <c r="TUJ48" s="405"/>
      <c r="TUK48" s="405"/>
      <c r="TUL48" s="405"/>
      <c r="TUM48" s="405"/>
      <c r="TUN48" s="406"/>
      <c r="TUO48" s="401"/>
      <c r="TUP48" s="402"/>
      <c r="TUQ48" s="403"/>
      <c r="TUR48" s="403"/>
      <c r="TUS48" s="404"/>
      <c r="TUT48" s="405"/>
      <c r="TUU48" s="405"/>
      <c r="TUV48" s="405"/>
      <c r="TUW48" s="405"/>
      <c r="TUX48" s="405"/>
      <c r="TUY48" s="406"/>
      <c r="TUZ48" s="401"/>
      <c r="TVA48" s="402"/>
      <c r="TVB48" s="403"/>
      <c r="TVC48" s="403"/>
      <c r="TVD48" s="404"/>
      <c r="TVE48" s="405"/>
      <c r="TVF48" s="405"/>
      <c r="TVG48" s="405"/>
      <c r="TVH48" s="405"/>
      <c r="TVI48" s="405"/>
      <c r="TVJ48" s="406"/>
      <c r="TVK48" s="401"/>
      <c r="TVL48" s="402"/>
      <c r="TVM48" s="403"/>
      <c r="TVN48" s="403"/>
      <c r="TVO48" s="404"/>
      <c r="TVP48" s="405"/>
      <c r="TVQ48" s="405"/>
      <c r="TVR48" s="405"/>
      <c r="TVS48" s="405"/>
      <c r="TVT48" s="405"/>
      <c r="TVU48" s="406"/>
      <c r="TVV48" s="401"/>
      <c r="TVW48" s="402"/>
      <c r="TVX48" s="403"/>
      <c r="TVY48" s="403"/>
      <c r="TVZ48" s="404"/>
      <c r="TWA48" s="405"/>
      <c r="TWB48" s="405"/>
      <c r="TWC48" s="405"/>
      <c r="TWD48" s="405"/>
      <c r="TWE48" s="405"/>
      <c r="TWF48" s="406"/>
      <c r="TWG48" s="401"/>
      <c r="TWH48" s="402"/>
      <c r="TWI48" s="403"/>
      <c r="TWJ48" s="403"/>
      <c r="TWK48" s="404"/>
      <c r="TWL48" s="405"/>
      <c r="TWM48" s="405"/>
      <c r="TWN48" s="405"/>
      <c r="TWO48" s="405"/>
      <c r="TWP48" s="405"/>
      <c r="TWQ48" s="406"/>
      <c r="TWR48" s="401"/>
      <c r="TWS48" s="402"/>
      <c r="TWT48" s="403"/>
      <c r="TWU48" s="403"/>
      <c r="TWV48" s="404"/>
      <c r="TWW48" s="405"/>
      <c r="TWX48" s="405"/>
      <c r="TWY48" s="405"/>
      <c r="TWZ48" s="405"/>
      <c r="TXA48" s="405"/>
      <c r="TXB48" s="406"/>
      <c r="TXC48" s="401"/>
      <c r="TXD48" s="402"/>
      <c r="TXE48" s="403"/>
      <c r="TXF48" s="403"/>
      <c r="TXG48" s="404"/>
      <c r="TXH48" s="405"/>
      <c r="TXI48" s="405"/>
      <c r="TXJ48" s="405"/>
      <c r="TXK48" s="405"/>
      <c r="TXL48" s="405"/>
      <c r="TXM48" s="406"/>
      <c r="TXN48" s="401"/>
      <c r="TXO48" s="402"/>
      <c r="TXP48" s="403"/>
      <c r="TXQ48" s="403"/>
      <c r="TXR48" s="404"/>
      <c r="TXS48" s="405"/>
      <c r="TXT48" s="405"/>
      <c r="TXU48" s="405"/>
      <c r="TXV48" s="405"/>
      <c r="TXW48" s="405"/>
      <c r="TXX48" s="406"/>
      <c r="TXY48" s="401"/>
      <c r="TXZ48" s="402"/>
      <c r="TYA48" s="403"/>
      <c r="TYB48" s="403"/>
      <c r="TYC48" s="404"/>
      <c r="TYD48" s="405"/>
      <c r="TYE48" s="405"/>
      <c r="TYF48" s="405"/>
      <c r="TYG48" s="405"/>
      <c r="TYH48" s="405"/>
      <c r="TYI48" s="406"/>
      <c r="TYJ48" s="401"/>
      <c r="TYK48" s="402"/>
      <c r="TYL48" s="403"/>
      <c r="TYM48" s="403"/>
      <c r="TYN48" s="404"/>
      <c r="TYO48" s="405"/>
      <c r="TYP48" s="405"/>
      <c r="TYQ48" s="405"/>
      <c r="TYR48" s="405"/>
      <c r="TYS48" s="405"/>
      <c r="TYT48" s="406"/>
      <c r="TYU48" s="401"/>
      <c r="TYV48" s="402"/>
      <c r="TYW48" s="403"/>
      <c r="TYX48" s="403"/>
      <c r="TYY48" s="404"/>
      <c r="TYZ48" s="405"/>
      <c r="TZA48" s="405"/>
      <c r="TZB48" s="405"/>
      <c r="TZC48" s="405"/>
      <c r="TZD48" s="405"/>
      <c r="TZE48" s="406"/>
      <c r="TZF48" s="401"/>
      <c r="TZG48" s="402"/>
      <c r="TZH48" s="403"/>
      <c r="TZI48" s="403"/>
      <c r="TZJ48" s="404"/>
      <c r="TZK48" s="405"/>
      <c r="TZL48" s="405"/>
      <c r="TZM48" s="405"/>
      <c r="TZN48" s="405"/>
      <c r="TZO48" s="405"/>
      <c r="TZP48" s="406"/>
      <c r="TZQ48" s="401"/>
      <c r="TZR48" s="402"/>
      <c r="TZS48" s="403"/>
      <c r="TZT48" s="403"/>
      <c r="TZU48" s="404"/>
      <c r="TZV48" s="405"/>
      <c r="TZW48" s="405"/>
      <c r="TZX48" s="405"/>
      <c r="TZY48" s="405"/>
      <c r="TZZ48" s="405"/>
      <c r="UAA48" s="406"/>
      <c r="UAB48" s="401"/>
      <c r="UAC48" s="402"/>
      <c r="UAD48" s="403"/>
      <c r="UAE48" s="403"/>
      <c r="UAF48" s="404"/>
      <c r="UAG48" s="405"/>
      <c r="UAH48" s="405"/>
      <c r="UAI48" s="405"/>
      <c r="UAJ48" s="405"/>
      <c r="UAK48" s="405"/>
      <c r="UAL48" s="406"/>
      <c r="UAM48" s="401"/>
      <c r="UAN48" s="402"/>
      <c r="UAO48" s="403"/>
      <c r="UAP48" s="403"/>
      <c r="UAQ48" s="404"/>
      <c r="UAR48" s="405"/>
      <c r="UAS48" s="405"/>
      <c r="UAT48" s="405"/>
      <c r="UAU48" s="405"/>
      <c r="UAV48" s="405"/>
      <c r="UAW48" s="406"/>
      <c r="UAX48" s="401"/>
      <c r="UAY48" s="402"/>
      <c r="UAZ48" s="403"/>
      <c r="UBA48" s="403"/>
      <c r="UBB48" s="404"/>
      <c r="UBC48" s="405"/>
      <c r="UBD48" s="405"/>
      <c r="UBE48" s="405"/>
      <c r="UBF48" s="405"/>
      <c r="UBG48" s="405"/>
      <c r="UBH48" s="406"/>
      <c r="UBI48" s="401"/>
      <c r="UBJ48" s="402"/>
      <c r="UBK48" s="403"/>
      <c r="UBL48" s="403"/>
      <c r="UBM48" s="404"/>
      <c r="UBN48" s="405"/>
      <c r="UBO48" s="405"/>
      <c r="UBP48" s="405"/>
      <c r="UBQ48" s="405"/>
      <c r="UBR48" s="405"/>
      <c r="UBS48" s="406"/>
      <c r="UBT48" s="401"/>
      <c r="UBU48" s="402"/>
      <c r="UBV48" s="403"/>
      <c r="UBW48" s="403"/>
      <c r="UBX48" s="404"/>
      <c r="UBY48" s="405"/>
      <c r="UBZ48" s="405"/>
      <c r="UCA48" s="405"/>
      <c r="UCB48" s="405"/>
      <c r="UCC48" s="405"/>
      <c r="UCD48" s="406"/>
      <c r="UCE48" s="401"/>
      <c r="UCF48" s="402"/>
      <c r="UCG48" s="403"/>
      <c r="UCH48" s="403"/>
      <c r="UCI48" s="404"/>
      <c r="UCJ48" s="405"/>
      <c r="UCK48" s="405"/>
      <c r="UCL48" s="405"/>
      <c r="UCM48" s="405"/>
      <c r="UCN48" s="405"/>
      <c r="UCO48" s="406"/>
      <c r="UCP48" s="401"/>
      <c r="UCQ48" s="402"/>
      <c r="UCR48" s="403"/>
      <c r="UCS48" s="403"/>
      <c r="UCT48" s="404"/>
      <c r="UCU48" s="405"/>
      <c r="UCV48" s="405"/>
      <c r="UCW48" s="405"/>
      <c r="UCX48" s="405"/>
      <c r="UCY48" s="405"/>
      <c r="UCZ48" s="406"/>
      <c r="UDA48" s="401"/>
      <c r="UDB48" s="402"/>
      <c r="UDC48" s="403"/>
      <c r="UDD48" s="403"/>
      <c r="UDE48" s="404"/>
      <c r="UDF48" s="405"/>
      <c r="UDG48" s="405"/>
      <c r="UDH48" s="405"/>
      <c r="UDI48" s="405"/>
      <c r="UDJ48" s="405"/>
      <c r="UDK48" s="406"/>
      <c r="UDL48" s="401"/>
      <c r="UDM48" s="402"/>
      <c r="UDN48" s="403"/>
      <c r="UDO48" s="403"/>
      <c r="UDP48" s="404"/>
      <c r="UDQ48" s="405"/>
      <c r="UDR48" s="405"/>
      <c r="UDS48" s="405"/>
      <c r="UDT48" s="405"/>
      <c r="UDU48" s="405"/>
      <c r="UDV48" s="406"/>
      <c r="UDW48" s="401"/>
      <c r="UDX48" s="402"/>
      <c r="UDY48" s="403"/>
      <c r="UDZ48" s="403"/>
      <c r="UEA48" s="404"/>
      <c r="UEB48" s="405"/>
      <c r="UEC48" s="405"/>
      <c r="UED48" s="405"/>
      <c r="UEE48" s="405"/>
      <c r="UEF48" s="405"/>
      <c r="UEG48" s="406"/>
      <c r="UEH48" s="401"/>
      <c r="UEI48" s="402"/>
      <c r="UEJ48" s="403"/>
      <c r="UEK48" s="403"/>
      <c r="UEL48" s="404"/>
      <c r="UEM48" s="405"/>
      <c r="UEN48" s="405"/>
      <c r="UEO48" s="405"/>
      <c r="UEP48" s="405"/>
      <c r="UEQ48" s="405"/>
      <c r="UER48" s="406"/>
      <c r="UES48" s="401"/>
      <c r="UET48" s="402"/>
      <c r="UEU48" s="403"/>
      <c r="UEV48" s="403"/>
      <c r="UEW48" s="404"/>
      <c r="UEX48" s="405"/>
      <c r="UEY48" s="405"/>
      <c r="UEZ48" s="405"/>
      <c r="UFA48" s="405"/>
      <c r="UFB48" s="405"/>
      <c r="UFC48" s="406"/>
      <c r="UFD48" s="401"/>
      <c r="UFE48" s="402"/>
      <c r="UFF48" s="403"/>
      <c r="UFG48" s="403"/>
      <c r="UFH48" s="404"/>
      <c r="UFI48" s="405"/>
      <c r="UFJ48" s="405"/>
      <c r="UFK48" s="405"/>
      <c r="UFL48" s="405"/>
      <c r="UFM48" s="405"/>
      <c r="UFN48" s="406"/>
      <c r="UFO48" s="401"/>
      <c r="UFP48" s="402"/>
      <c r="UFQ48" s="403"/>
      <c r="UFR48" s="403"/>
      <c r="UFS48" s="404"/>
      <c r="UFT48" s="405"/>
      <c r="UFU48" s="405"/>
      <c r="UFV48" s="405"/>
      <c r="UFW48" s="405"/>
      <c r="UFX48" s="405"/>
      <c r="UFY48" s="406"/>
      <c r="UFZ48" s="401"/>
      <c r="UGA48" s="402"/>
      <c r="UGB48" s="403"/>
      <c r="UGC48" s="403"/>
      <c r="UGD48" s="404"/>
      <c r="UGE48" s="405"/>
      <c r="UGF48" s="405"/>
      <c r="UGG48" s="405"/>
      <c r="UGH48" s="405"/>
      <c r="UGI48" s="405"/>
      <c r="UGJ48" s="406"/>
      <c r="UGK48" s="401"/>
      <c r="UGL48" s="402"/>
      <c r="UGM48" s="403"/>
      <c r="UGN48" s="403"/>
      <c r="UGO48" s="404"/>
      <c r="UGP48" s="405"/>
      <c r="UGQ48" s="405"/>
      <c r="UGR48" s="405"/>
      <c r="UGS48" s="405"/>
      <c r="UGT48" s="405"/>
      <c r="UGU48" s="406"/>
      <c r="UGV48" s="401"/>
      <c r="UGW48" s="402"/>
      <c r="UGX48" s="403"/>
      <c r="UGY48" s="403"/>
      <c r="UGZ48" s="404"/>
      <c r="UHA48" s="405"/>
      <c r="UHB48" s="405"/>
      <c r="UHC48" s="405"/>
      <c r="UHD48" s="405"/>
      <c r="UHE48" s="405"/>
      <c r="UHF48" s="406"/>
      <c r="UHG48" s="401"/>
      <c r="UHH48" s="402"/>
      <c r="UHI48" s="403"/>
      <c r="UHJ48" s="403"/>
      <c r="UHK48" s="404"/>
      <c r="UHL48" s="405"/>
      <c r="UHM48" s="405"/>
      <c r="UHN48" s="405"/>
      <c r="UHO48" s="405"/>
      <c r="UHP48" s="405"/>
      <c r="UHQ48" s="406"/>
      <c r="UHR48" s="401"/>
      <c r="UHS48" s="402"/>
      <c r="UHT48" s="403"/>
      <c r="UHU48" s="403"/>
      <c r="UHV48" s="404"/>
      <c r="UHW48" s="405"/>
      <c r="UHX48" s="405"/>
      <c r="UHY48" s="405"/>
      <c r="UHZ48" s="405"/>
      <c r="UIA48" s="405"/>
      <c r="UIB48" s="406"/>
      <c r="UIC48" s="401"/>
      <c r="UID48" s="402"/>
      <c r="UIE48" s="403"/>
      <c r="UIF48" s="403"/>
      <c r="UIG48" s="404"/>
      <c r="UIH48" s="405"/>
      <c r="UII48" s="405"/>
      <c r="UIJ48" s="405"/>
      <c r="UIK48" s="405"/>
      <c r="UIL48" s="405"/>
      <c r="UIM48" s="406"/>
      <c r="UIN48" s="401"/>
      <c r="UIO48" s="402"/>
      <c r="UIP48" s="403"/>
      <c r="UIQ48" s="403"/>
      <c r="UIR48" s="404"/>
      <c r="UIS48" s="405"/>
      <c r="UIT48" s="405"/>
      <c r="UIU48" s="405"/>
      <c r="UIV48" s="405"/>
      <c r="UIW48" s="405"/>
      <c r="UIX48" s="406"/>
      <c r="UIY48" s="401"/>
      <c r="UIZ48" s="402"/>
      <c r="UJA48" s="403"/>
      <c r="UJB48" s="403"/>
      <c r="UJC48" s="404"/>
      <c r="UJD48" s="405"/>
      <c r="UJE48" s="405"/>
      <c r="UJF48" s="405"/>
      <c r="UJG48" s="405"/>
      <c r="UJH48" s="405"/>
      <c r="UJI48" s="406"/>
      <c r="UJJ48" s="401"/>
      <c r="UJK48" s="402"/>
      <c r="UJL48" s="403"/>
      <c r="UJM48" s="403"/>
      <c r="UJN48" s="404"/>
      <c r="UJO48" s="405"/>
      <c r="UJP48" s="405"/>
      <c r="UJQ48" s="405"/>
      <c r="UJR48" s="405"/>
      <c r="UJS48" s="405"/>
      <c r="UJT48" s="406"/>
      <c r="UJU48" s="401"/>
      <c r="UJV48" s="402"/>
      <c r="UJW48" s="403"/>
      <c r="UJX48" s="403"/>
      <c r="UJY48" s="404"/>
      <c r="UJZ48" s="405"/>
      <c r="UKA48" s="405"/>
      <c r="UKB48" s="405"/>
      <c r="UKC48" s="405"/>
      <c r="UKD48" s="405"/>
      <c r="UKE48" s="406"/>
      <c r="UKF48" s="401"/>
      <c r="UKG48" s="402"/>
      <c r="UKH48" s="403"/>
      <c r="UKI48" s="403"/>
      <c r="UKJ48" s="404"/>
      <c r="UKK48" s="405"/>
      <c r="UKL48" s="405"/>
      <c r="UKM48" s="405"/>
      <c r="UKN48" s="405"/>
      <c r="UKO48" s="405"/>
      <c r="UKP48" s="406"/>
      <c r="UKQ48" s="401"/>
      <c r="UKR48" s="402"/>
      <c r="UKS48" s="403"/>
      <c r="UKT48" s="403"/>
      <c r="UKU48" s="404"/>
      <c r="UKV48" s="405"/>
      <c r="UKW48" s="405"/>
      <c r="UKX48" s="405"/>
      <c r="UKY48" s="405"/>
      <c r="UKZ48" s="405"/>
      <c r="ULA48" s="406"/>
      <c r="ULB48" s="401"/>
      <c r="ULC48" s="402"/>
      <c r="ULD48" s="403"/>
      <c r="ULE48" s="403"/>
      <c r="ULF48" s="404"/>
      <c r="ULG48" s="405"/>
      <c r="ULH48" s="405"/>
      <c r="ULI48" s="405"/>
      <c r="ULJ48" s="405"/>
      <c r="ULK48" s="405"/>
      <c r="ULL48" s="406"/>
      <c r="ULM48" s="401"/>
      <c r="ULN48" s="402"/>
      <c r="ULO48" s="403"/>
      <c r="ULP48" s="403"/>
      <c r="ULQ48" s="404"/>
      <c r="ULR48" s="405"/>
      <c r="ULS48" s="405"/>
      <c r="ULT48" s="405"/>
      <c r="ULU48" s="405"/>
      <c r="ULV48" s="405"/>
      <c r="ULW48" s="406"/>
      <c r="ULX48" s="401"/>
      <c r="ULY48" s="402"/>
      <c r="ULZ48" s="403"/>
      <c r="UMA48" s="403"/>
      <c r="UMB48" s="404"/>
      <c r="UMC48" s="405"/>
      <c r="UMD48" s="405"/>
      <c r="UME48" s="405"/>
      <c r="UMF48" s="405"/>
      <c r="UMG48" s="405"/>
      <c r="UMH48" s="406"/>
      <c r="UMI48" s="401"/>
      <c r="UMJ48" s="402"/>
      <c r="UMK48" s="403"/>
      <c r="UML48" s="403"/>
      <c r="UMM48" s="404"/>
      <c r="UMN48" s="405"/>
      <c r="UMO48" s="405"/>
      <c r="UMP48" s="405"/>
      <c r="UMQ48" s="405"/>
      <c r="UMR48" s="405"/>
      <c r="UMS48" s="406"/>
      <c r="UMT48" s="401"/>
      <c r="UMU48" s="402"/>
      <c r="UMV48" s="403"/>
      <c r="UMW48" s="403"/>
      <c r="UMX48" s="404"/>
      <c r="UMY48" s="405"/>
      <c r="UMZ48" s="405"/>
      <c r="UNA48" s="405"/>
      <c r="UNB48" s="405"/>
      <c r="UNC48" s="405"/>
      <c r="UND48" s="406"/>
      <c r="UNE48" s="401"/>
      <c r="UNF48" s="402"/>
      <c r="UNG48" s="403"/>
      <c r="UNH48" s="403"/>
      <c r="UNI48" s="404"/>
      <c r="UNJ48" s="405"/>
      <c r="UNK48" s="405"/>
      <c r="UNL48" s="405"/>
      <c r="UNM48" s="405"/>
      <c r="UNN48" s="405"/>
      <c r="UNO48" s="406"/>
      <c r="UNP48" s="401"/>
      <c r="UNQ48" s="402"/>
      <c r="UNR48" s="403"/>
      <c r="UNS48" s="403"/>
      <c r="UNT48" s="404"/>
      <c r="UNU48" s="405"/>
      <c r="UNV48" s="405"/>
      <c r="UNW48" s="405"/>
      <c r="UNX48" s="405"/>
      <c r="UNY48" s="405"/>
      <c r="UNZ48" s="406"/>
      <c r="UOA48" s="401"/>
      <c r="UOB48" s="402"/>
      <c r="UOC48" s="403"/>
      <c r="UOD48" s="403"/>
      <c r="UOE48" s="404"/>
      <c r="UOF48" s="405"/>
      <c r="UOG48" s="405"/>
      <c r="UOH48" s="405"/>
      <c r="UOI48" s="405"/>
      <c r="UOJ48" s="405"/>
      <c r="UOK48" s="406"/>
      <c r="UOL48" s="401"/>
      <c r="UOM48" s="402"/>
      <c r="UON48" s="403"/>
      <c r="UOO48" s="403"/>
      <c r="UOP48" s="404"/>
      <c r="UOQ48" s="405"/>
      <c r="UOR48" s="405"/>
      <c r="UOS48" s="405"/>
      <c r="UOT48" s="405"/>
      <c r="UOU48" s="405"/>
      <c r="UOV48" s="406"/>
      <c r="UOW48" s="401"/>
      <c r="UOX48" s="402"/>
      <c r="UOY48" s="403"/>
      <c r="UOZ48" s="403"/>
      <c r="UPA48" s="404"/>
      <c r="UPB48" s="405"/>
      <c r="UPC48" s="405"/>
      <c r="UPD48" s="405"/>
      <c r="UPE48" s="405"/>
      <c r="UPF48" s="405"/>
      <c r="UPG48" s="406"/>
      <c r="UPH48" s="401"/>
      <c r="UPI48" s="402"/>
      <c r="UPJ48" s="403"/>
      <c r="UPK48" s="403"/>
      <c r="UPL48" s="404"/>
      <c r="UPM48" s="405"/>
      <c r="UPN48" s="405"/>
      <c r="UPO48" s="405"/>
      <c r="UPP48" s="405"/>
      <c r="UPQ48" s="405"/>
      <c r="UPR48" s="406"/>
      <c r="UPS48" s="401"/>
      <c r="UPT48" s="402"/>
      <c r="UPU48" s="403"/>
      <c r="UPV48" s="403"/>
      <c r="UPW48" s="404"/>
      <c r="UPX48" s="405"/>
      <c r="UPY48" s="405"/>
      <c r="UPZ48" s="405"/>
      <c r="UQA48" s="405"/>
      <c r="UQB48" s="405"/>
      <c r="UQC48" s="406"/>
      <c r="UQD48" s="401"/>
      <c r="UQE48" s="402"/>
      <c r="UQF48" s="403"/>
      <c r="UQG48" s="403"/>
      <c r="UQH48" s="404"/>
      <c r="UQI48" s="405"/>
      <c r="UQJ48" s="405"/>
      <c r="UQK48" s="405"/>
      <c r="UQL48" s="405"/>
      <c r="UQM48" s="405"/>
      <c r="UQN48" s="406"/>
      <c r="UQO48" s="401"/>
      <c r="UQP48" s="402"/>
      <c r="UQQ48" s="403"/>
      <c r="UQR48" s="403"/>
      <c r="UQS48" s="404"/>
      <c r="UQT48" s="405"/>
      <c r="UQU48" s="405"/>
      <c r="UQV48" s="405"/>
      <c r="UQW48" s="405"/>
      <c r="UQX48" s="405"/>
      <c r="UQY48" s="406"/>
      <c r="UQZ48" s="401"/>
      <c r="URA48" s="402"/>
      <c r="URB48" s="403"/>
      <c r="URC48" s="403"/>
      <c r="URD48" s="404"/>
      <c r="URE48" s="405"/>
      <c r="URF48" s="405"/>
      <c r="URG48" s="405"/>
      <c r="URH48" s="405"/>
      <c r="URI48" s="405"/>
      <c r="URJ48" s="406"/>
      <c r="URK48" s="401"/>
      <c r="URL48" s="402"/>
      <c r="URM48" s="403"/>
      <c r="URN48" s="403"/>
      <c r="URO48" s="404"/>
      <c r="URP48" s="405"/>
      <c r="URQ48" s="405"/>
      <c r="URR48" s="405"/>
      <c r="URS48" s="405"/>
      <c r="URT48" s="405"/>
      <c r="URU48" s="406"/>
      <c r="URV48" s="401"/>
      <c r="URW48" s="402"/>
      <c r="URX48" s="403"/>
      <c r="URY48" s="403"/>
      <c r="URZ48" s="404"/>
      <c r="USA48" s="405"/>
      <c r="USB48" s="405"/>
      <c r="USC48" s="405"/>
      <c r="USD48" s="405"/>
      <c r="USE48" s="405"/>
      <c r="USF48" s="406"/>
      <c r="USG48" s="401"/>
      <c r="USH48" s="402"/>
      <c r="USI48" s="403"/>
      <c r="USJ48" s="403"/>
      <c r="USK48" s="404"/>
      <c r="USL48" s="405"/>
      <c r="USM48" s="405"/>
      <c r="USN48" s="405"/>
      <c r="USO48" s="405"/>
      <c r="USP48" s="405"/>
      <c r="USQ48" s="406"/>
      <c r="USR48" s="401"/>
      <c r="USS48" s="402"/>
      <c r="UST48" s="403"/>
      <c r="USU48" s="403"/>
      <c r="USV48" s="404"/>
      <c r="USW48" s="405"/>
      <c r="USX48" s="405"/>
      <c r="USY48" s="405"/>
      <c r="USZ48" s="405"/>
      <c r="UTA48" s="405"/>
      <c r="UTB48" s="406"/>
      <c r="UTC48" s="401"/>
      <c r="UTD48" s="402"/>
      <c r="UTE48" s="403"/>
      <c r="UTF48" s="403"/>
      <c r="UTG48" s="404"/>
      <c r="UTH48" s="405"/>
      <c r="UTI48" s="405"/>
      <c r="UTJ48" s="405"/>
      <c r="UTK48" s="405"/>
      <c r="UTL48" s="405"/>
      <c r="UTM48" s="406"/>
      <c r="UTN48" s="401"/>
      <c r="UTO48" s="402"/>
      <c r="UTP48" s="403"/>
      <c r="UTQ48" s="403"/>
      <c r="UTR48" s="404"/>
      <c r="UTS48" s="405"/>
      <c r="UTT48" s="405"/>
      <c r="UTU48" s="405"/>
      <c r="UTV48" s="405"/>
      <c r="UTW48" s="405"/>
      <c r="UTX48" s="406"/>
      <c r="UTY48" s="401"/>
      <c r="UTZ48" s="402"/>
      <c r="UUA48" s="403"/>
      <c r="UUB48" s="403"/>
      <c r="UUC48" s="404"/>
      <c r="UUD48" s="405"/>
      <c r="UUE48" s="405"/>
      <c r="UUF48" s="405"/>
      <c r="UUG48" s="405"/>
      <c r="UUH48" s="405"/>
      <c r="UUI48" s="406"/>
      <c r="UUJ48" s="401"/>
      <c r="UUK48" s="402"/>
      <c r="UUL48" s="403"/>
      <c r="UUM48" s="403"/>
      <c r="UUN48" s="404"/>
      <c r="UUO48" s="405"/>
      <c r="UUP48" s="405"/>
      <c r="UUQ48" s="405"/>
      <c r="UUR48" s="405"/>
      <c r="UUS48" s="405"/>
      <c r="UUT48" s="406"/>
      <c r="UUU48" s="401"/>
      <c r="UUV48" s="402"/>
      <c r="UUW48" s="403"/>
      <c r="UUX48" s="403"/>
      <c r="UUY48" s="404"/>
      <c r="UUZ48" s="405"/>
      <c r="UVA48" s="405"/>
      <c r="UVB48" s="405"/>
      <c r="UVC48" s="405"/>
      <c r="UVD48" s="405"/>
      <c r="UVE48" s="406"/>
      <c r="UVF48" s="401"/>
      <c r="UVG48" s="402"/>
      <c r="UVH48" s="403"/>
      <c r="UVI48" s="403"/>
      <c r="UVJ48" s="404"/>
      <c r="UVK48" s="405"/>
      <c r="UVL48" s="405"/>
      <c r="UVM48" s="405"/>
      <c r="UVN48" s="405"/>
      <c r="UVO48" s="405"/>
      <c r="UVP48" s="406"/>
      <c r="UVQ48" s="401"/>
      <c r="UVR48" s="402"/>
      <c r="UVS48" s="403"/>
      <c r="UVT48" s="403"/>
      <c r="UVU48" s="404"/>
      <c r="UVV48" s="405"/>
      <c r="UVW48" s="405"/>
      <c r="UVX48" s="405"/>
      <c r="UVY48" s="405"/>
      <c r="UVZ48" s="405"/>
      <c r="UWA48" s="406"/>
      <c r="UWB48" s="401"/>
      <c r="UWC48" s="402"/>
      <c r="UWD48" s="403"/>
      <c r="UWE48" s="403"/>
      <c r="UWF48" s="404"/>
      <c r="UWG48" s="405"/>
      <c r="UWH48" s="405"/>
      <c r="UWI48" s="405"/>
      <c r="UWJ48" s="405"/>
      <c r="UWK48" s="405"/>
      <c r="UWL48" s="406"/>
      <c r="UWM48" s="401"/>
      <c r="UWN48" s="402"/>
      <c r="UWO48" s="403"/>
      <c r="UWP48" s="403"/>
      <c r="UWQ48" s="404"/>
      <c r="UWR48" s="405"/>
      <c r="UWS48" s="405"/>
      <c r="UWT48" s="405"/>
      <c r="UWU48" s="405"/>
      <c r="UWV48" s="405"/>
      <c r="UWW48" s="406"/>
      <c r="UWX48" s="401"/>
      <c r="UWY48" s="402"/>
      <c r="UWZ48" s="403"/>
      <c r="UXA48" s="403"/>
      <c r="UXB48" s="404"/>
      <c r="UXC48" s="405"/>
      <c r="UXD48" s="405"/>
      <c r="UXE48" s="405"/>
      <c r="UXF48" s="405"/>
      <c r="UXG48" s="405"/>
      <c r="UXH48" s="406"/>
      <c r="UXI48" s="401"/>
      <c r="UXJ48" s="402"/>
      <c r="UXK48" s="403"/>
      <c r="UXL48" s="403"/>
      <c r="UXM48" s="404"/>
      <c r="UXN48" s="405"/>
      <c r="UXO48" s="405"/>
      <c r="UXP48" s="405"/>
      <c r="UXQ48" s="405"/>
      <c r="UXR48" s="405"/>
      <c r="UXS48" s="406"/>
      <c r="UXT48" s="401"/>
      <c r="UXU48" s="402"/>
      <c r="UXV48" s="403"/>
      <c r="UXW48" s="403"/>
      <c r="UXX48" s="404"/>
      <c r="UXY48" s="405"/>
      <c r="UXZ48" s="405"/>
      <c r="UYA48" s="405"/>
      <c r="UYB48" s="405"/>
      <c r="UYC48" s="405"/>
      <c r="UYD48" s="406"/>
      <c r="UYE48" s="401"/>
      <c r="UYF48" s="402"/>
      <c r="UYG48" s="403"/>
      <c r="UYH48" s="403"/>
      <c r="UYI48" s="404"/>
      <c r="UYJ48" s="405"/>
      <c r="UYK48" s="405"/>
      <c r="UYL48" s="405"/>
      <c r="UYM48" s="405"/>
      <c r="UYN48" s="405"/>
      <c r="UYO48" s="406"/>
      <c r="UYP48" s="401"/>
      <c r="UYQ48" s="402"/>
      <c r="UYR48" s="403"/>
      <c r="UYS48" s="403"/>
      <c r="UYT48" s="404"/>
      <c r="UYU48" s="405"/>
      <c r="UYV48" s="405"/>
      <c r="UYW48" s="405"/>
      <c r="UYX48" s="405"/>
      <c r="UYY48" s="405"/>
      <c r="UYZ48" s="406"/>
      <c r="UZA48" s="401"/>
      <c r="UZB48" s="402"/>
      <c r="UZC48" s="403"/>
      <c r="UZD48" s="403"/>
      <c r="UZE48" s="404"/>
      <c r="UZF48" s="405"/>
      <c r="UZG48" s="405"/>
      <c r="UZH48" s="405"/>
      <c r="UZI48" s="405"/>
      <c r="UZJ48" s="405"/>
      <c r="UZK48" s="406"/>
      <c r="UZL48" s="401"/>
      <c r="UZM48" s="402"/>
      <c r="UZN48" s="403"/>
      <c r="UZO48" s="403"/>
      <c r="UZP48" s="404"/>
      <c r="UZQ48" s="405"/>
      <c r="UZR48" s="405"/>
      <c r="UZS48" s="405"/>
      <c r="UZT48" s="405"/>
      <c r="UZU48" s="405"/>
      <c r="UZV48" s="406"/>
      <c r="UZW48" s="401"/>
      <c r="UZX48" s="402"/>
      <c r="UZY48" s="403"/>
      <c r="UZZ48" s="403"/>
      <c r="VAA48" s="404"/>
      <c r="VAB48" s="405"/>
      <c r="VAC48" s="405"/>
      <c r="VAD48" s="405"/>
      <c r="VAE48" s="405"/>
      <c r="VAF48" s="405"/>
      <c r="VAG48" s="406"/>
      <c r="VAH48" s="401"/>
      <c r="VAI48" s="402"/>
      <c r="VAJ48" s="403"/>
      <c r="VAK48" s="403"/>
      <c r="VAL48" s="404"/>
      <c r="VAM48" s="405"/>
      <c r="VAN48" s="405"/>
      <c r="VAO48" s="405"/>
      <c r="VAP48" s="405"/>
      <c r="VAQ48" s="405"/>
      <c r="VAR48" s="406"/>
      <c r="VAS48" s="401"/>
      <c r="VAT48" s="402"/>
      <c r="VAU48" s="403"/>
      <c r="VAV48" s="403"/>
      <c r="VAW48" s="404"/>
      <c r="VAX48" s="405"/>
      <c r="VAY48" s="405"/>
      <c r="VAZ48" s="405"/>
      <c r="VBA48" s="405"/>
      <c r="VBB48" s="405"/>
      <c r="VBC48" s="406"/>
      <c r="VBD48" s="401"/>
      <c r="VBE48" s="402"/>
      <c r="VBF48" s="403"/>
      <c r="VBG48" s="403"/>
      <c r="VBH48" s="404"/>
      <c r="VBI48" s="405"/>
      <c r="VBJ48" s="405"/>
      <c r="VBK48" s="405"/>
      <c r="VBL48" s="405"/>
      <c r="VBM48" s="405"/>
      <c r="VBN48" s="406"/>
      <c r="VBO48" s="401"/>
      <c r="VBP48" s="402"/>
      <c r="VBQ48" s="403"/>
      <c r="VBR48" s="403"/>
      <c r="VBS48" s="404"/>
      <c r="VBT48" s="405"/>
      <c r="VBU48" s="405"/>
      <c r="VBV48" s="405"/>
      <c r="VBW48" s="405"/>
      <c r="VBX48" s="405"/>
      <c r="VBY48" s="406"/>
      <c r="VBZ48" s="401"/>
      <c r="VCA48" s="402"/>
      <c r="VCB48" s="403"/>
      <c r="VCC48" s="403"/>
      <c r="VCD48" s="404"/>
      <c r="VCE48" s="405"/>
      <c r="VCF48" s="405"/>
      <c r="VCG48" s="405"/>
      <c r="VCH48" s="405"/>
      <c r="VCI48" s="405"/>
      <c r="VCJ48" s="406"/>
      <c r="VCK48" s="401"/>
      <c r="VCL48" s="402"/>
      <c r="VCM48" s="403"/>
      <c r="VCN48" s="403"/>
      <c r="VCO48" s="404"/>
      <c r="VCP48" s="405"/>
      <c r="VCQ48" s="405"/>
      <c r="VCR48" s="405"/>
      <c r="VCS48" s="405"/>
      <c r="VCT48" s="405"/>
      <c r="VCU48" s="406"/>
      <c r="VCV48" s="401"/>
      <c r="VCW48" s="402"/>
      <c r="VCX48" s="403"/>
      <c r="VCY48" s="403"/>
      <c r="VCZ48" s="404"/>
      <c r="VDA48" s="405"/>
      <c r="VDB48" s="405"/>
      <c r="VDC48" s="405"/>
      <c r="VDD48" s="405"/>
      <c r="VDE48" s="405"/>
      <c r="VDF48" s="406"/>
      <c r="VDG48" s="401"/>
      <c r="VDH48" s="402"/>
      <c r="VDI48" s="403"/>
      <c r="VDJ48" s="403"/>
      <c r="VDK48" s="404"/>
      <c r="VDL48" s="405"/>
      <c r="VDM48" s="405"/>
      <c r="VDN48" s="405"/>
      <c r="VDO48" s="405"/>
      <c r="VDP48" s="405"/>
      <c r="VDQ48" s="406"/>
      <c r="VDR48" s="401"/>
      <c r="VDS48" s="402"/>
      <c r="VDT48" s="403"/>
      <c r="VDU48" s="403"/>
      <c r="VDV48" s="404"/>
      <c r="VDW48" s="405"/>
      <c r="VDX48" s="405"/>
      <c r="VDY48" s="405"/>
      <c r="VDZ48" s="405"/>
      <c r="VEA48" s="405"/>
      <c r="VEB48" s="406"/>
      <c r="VEC48" s="401"/>
      <c r="VED48" s="402"/>
      <c r="VEE48" s="403"/>
      <c r="VEF48" s="403"/>
      <c r="VEG48" s="404"/>
      <c r="VEH48" s="405"/>
      <c r="VEI48" s="405"/>
      <c r="VEJ48" s="405"/>
      <c r="VEK48" s="405"/>
      <c r="VEL48" s="405"/>
      <c r="VEM48" s="406"/>
      <c r="VEN48" s="401"/>
      <c r="VEO48" s="402"/>
      <c r="VEP48" s="403"/>
      <c r="VEQ48" s="403"/>
      <c r="VER48" s="404"/>
      <c r="VES48" s="405"/>
      <c r="VET48" s="405"/>
      <c r="VEU48" s="405"/>
      <c r="VEV48" s="405"/>
      <c r="VEW48" s="405"/>
      <c r="VEX48" s="406"/>
      <c r="VEY48" s="401"/>
      <c r="VEZ48" s="402"/>
      <c r="VFA48" s="403"/>
      <c r="VFB48" s="403"/>
      <c r="VFC48" s="404"/>
      <c r="VFD48" s="405"/>
      <c r="VFE48" s="405"/>
      <c r="VFF48" s="405"/>
      <c r="VFG48" s="405"/>
      <c r="VFH48" s="405"/>
      <c r="VFI48" s="406"/>
      <c r="VFJ48" s="401"/>
      <c r="VFK48" s="402"/>
      <c r="VFL48" s="403"/>
      <c r="VFM48" s="403"/>
      <c r="VFN48" s="404"/>
      <c r="VFO48" s="405"/>
      <c r="VFP48" s="405"/>
      <c r="VFQ48" s="405"/>
      <c r="VFR48" s="405"/>
      <c r="VFS48" s="405"/>
      <c r="VFT48" s="406"/>
      <c r="VFU48" s="401"/>
      <c r="VFV48" s="402"/>
      <c r="VFW48" s="403"/>
      <c r="VFX48" s="403"/>
      <c r="VFY48" s="404"/>
      <c r="VFZ48" s="405"/>
      <c r="VGA48" s="405"/>
      <c r="VGB48" s="405"/>
      <c r="VGC48" s="405"/>
      <c r="VGD48" s="405"/>
      <c r="VGE48" s="406"/>
      <c r="VGF48" s="401"/>
      <c r="VGG48" s="402"/>
      <c r="VGH48" s="403"/>
      <c r="VGI48" s="403"/>
      <c r="VGJ48" s="404"/>
      <c r="VGK48" s="405"/>
      <c r="VGL48" s="405"/>
      <c r="VGM48" s="405"/>
      <c r="VGN48" s="405"/>
      <c r="VGO48" s="405"/>
      <c r="VGP48" s="406"/>
      <c r="VGQ48" s="401"/>
      <c r="VGR48" s="402"/>
      <c r="VGS48" s="403"/>
      <c r="VGT48" s="403"/>
      <c r="VGU48" s="404"/>
      <c r="VGV48" s="405"/>
      <c r="VGW48" s="405"/>
      <c r="VGX48" s="405"/>
      <c r="VGY48" s="405"/>
      <c r="VGZ48" s="405"/>
      <c r="VHA48" s="406"/>
      <c r="VHB48" s="401"/>
      <c r="VHC48" s="402"/>
      <c r="VHD48" s="403"/>
      <c r="VHE48" s="403"/>
      <c r="VHF48" s="404"/>
      <c r="VHG48" s="405"/>
      <c r="VHH48" s="405"/>
      <c r="VHI48" s="405"/>
      <c r="VHJ48" s="405"/>
      <c r="VHK48" s="405"/>
      <c r="VHL48" s="406"/>
      <c r="VHM48" s="401"/>
      <c r="VHN48" s="402"/>
      <c r="VHO48" s="403"/>
      <c r="VHP48" s="403"/>
      <c r="VHQ48" s="404"/>
      <c r="VHR48" s="405"/>
      <c r="VHS48" s="405"/>
      <c r="VHT48" s="405"/>
      <c r="VHU48" s="405"/>
      <c r="VHV48" s="405"/>
      <c r="VHW48" s="406"/>
      <c r="VHX48" s="401"/>
      <c r="VHY48" s="402"/>
      <c r="VHZ48" s="403"/>
      <c r="VIA48" s="403"/>
      <c r="VIB48" s="404"/>
      <c r="VIC48" s="405"/>
      <c r="VID48" s="405"/>
      <c r="VIE48" s="405"/>
      <c r="VIF48" s="405"/>
      <c r="VIG48" s="405"/>
      <c r="VIH48" s="406"/>
      <c r="VII48" s="401"/>
      <c r="VIJ48" s="402"/>
      <c r="VIK48" s="403"/>
      <c r="VIL48" s="403"/>
      <c r="VIM48" s="404"/>
      <c r="VIN48" s="405"/>
      <c r="VIO48" s="405"/>
      <c r="VIP48" s="405"/>
      <c r="VIQ48" s="405"/>
      <c r="VIR48" s="405"/>
      <c r="VIS48" s="406"/>
      <c r="VIT48" s="401"/>
      <c r="VIU48" s="402"/>
      <c r="VIV48" s="403"/>
      <c r="VIW48" s="403"/>
      <c r="VIX48" s="404"/>
      <c r="VIY48" s="405"/>
      <c r="VIZ48" s="405"/>
      <c r="VJA48" s="405"/>
      <c r="VJB48" s="405"/>
      <c r="VJC48" s="405"/>
      <c r="VJD48" s="406"/>
      <c r="VJE48" s="401"/>
      <c r="VJF48" s="402"/>
      <c r="VJG48" s="403"/>
      <c r="VJH48" s="403"/>
      <c r="VJI48" s="404"/>
      <c r="VJJ48" s="405"/>
      <c r="VJK48" s="405"/>
      <c r="VJL48" s="405"/>
      <c r="VJM48" s="405"/>
      <c r="VJN48" s="405"/>
      <c r="VJO48" s="406"/>
      <c r="VJP48" s="401"/>
      <c r="VJQ48" s="402"/>
      <c r="VJR48" s="403"/>
      <c r="VJS48" s="403"/>
      <c r="VJT48" s="404"/>
      <c r="VJU48" s="405"/>
      <c r="VJV48" s="405"/>
      <c r="VJW48" s="405"/>
      <c r="VJX48" s="405"/>
      <c r="VJY48" s="405"/>
      <c r="VJZ48" s="406"/>
      <c r="VKA48" s="401"/>
      <c r="VKB48" s="402"/>
      <c r="VKC48" s="403"/>
      <c r="VKD48" s="403"/>
      <c r="VKE48" s="404"/>
      <c r="VKF48" s="405"/>
      <c r="VKG48" s="405"/>
      <c r="VKH48" s="405"/>
      <c r="VKI48" s="405"/>
      <c r="VKJ48" s="405"/>
      <c r="VKK48" s="406"/>
      <c r="VKL48" s="401"/>
      <c r="VKM48" s="402"/>
      <c r="VKN48" s="403"/>
      <c r="VKO48" s="403"/>
      <c r="VKP48" s="404"/>
      <c r="VKQ48" s="405"/>
      <c r="VKR48" s="405"/>
      <c r="VKS48" s="405"/>
      <c r="VKT48" s="405"/>
      <c r="VKU48" s="405"/>
      <c r="VKV48" s="406"/>
      <c r="VKW48" s="401"/>
      <c r="VKX48" s="402"/>
      <c r="VKY48" s="403"/>
      <c r="VKZ48" s="403"/>
      <c r="VLA48" s="404"/>
      <c r="VLB48" s="405"/>
      <c r="VLC48" s="405"/>
      <c r="VLD48" s="405"/>
      <c r="VLE48" s="405"/>
      <c r="VLF48" s="405"/>
      <c r="VLG48" s="406"/>
      <c r="VLH48" s="401"/>
      <c r="VLI48" s="402"/>
      <c r="VLJ48" s="403"/>
      <c r="VLK48" s="403"/>
      <c r="VLL48" s="404"/>
      <c r="VLM48" s="405"/>
      <c r="VLN48" s="405"/>
      <c r="VLO48" s="405"/>
      <c r="VLP48" s="405"/>
      <c r="VLQ48" s="405"/>
      <c r="VLR48" s="406"/>
      <c r="VLS48" s="401"/>
      <c r="VLT48" s="402"/>
      <c r="VLU48" s="403"/>
      <c r="VLV48" s="403"/>
      <c r="VLW48" s="404"/>
      <c r="VLX48" s="405"/>
      <c r="VLY48" s="405"/>
      <c r="VLZ48" s="405"/>
      <c r="VMA48" s="405"/>
      <c r="VMB48" s="405"/>
      <c r="VMC48" s="406"/>
      <c r="VMD48" s="401"/>
      <c r="VME48" s="402"/>
      <c r="VMF48" s="403"/>
      <c r="VMG48" s="403"/>
      <c r="VMH48" s="404"/>
      <c r="VMI48" s="405"/>
      <c r="VMJ48" s="405"/>
      <c r="VMK48" s="405"/>
      <c r="VML48" s="405"/>
      <c r="VMM48" s="405"/>
      <c r="VMN48" s="406"/>
      <c r="VMO48" s="401"/>
      <c r="VMP48" s="402"/>
      <c r="VMQ48" s="403"/>
      <c r="VMR48" s="403"/>
      <c r="VMS48" s="404"/>
      <c r="VMT48" s="405"/>
      <c r="VMU48" s="405"/>
      <c r="VMV48" s="405"/>
      <c r="VMW48" s="405"/>
      <c r="VMX48" s="405"/>
      <c r="VMY48" s="406"/>
      <c r="VMZ48" s="401"/>
      <c r="VNA48" s="402"/>
      <c r="VNB48" s="403"/>
      <c r="VNC48" s="403"/>
      <c r="VND48" s="404"/>
      <c r="VNE48" s="405"/>
      <c r="VNF48" s="405"/>
      <c r="VNG48" s="405"/>
      <c r="VNH48" s="405"/>
      <c r="VNI48" s="405"/>
      <c r="VNJ48" s="406"/>
      <c r="VNK48" s="401"/>
      <c r="VNL48" s="402"/>
      <c r="VNM48" s="403"/>
      <c r="VNN48" s="403"/>
      <c r="VNO48" s="404"/>
      <c r="VNP48" s="405"/>
      <c r="VNQ48" s="405"/>
      <c r="VNR48" s="405"/>
      <c r="VNS48" s="405"/>
      <c r="VNT48" s="405"/>
      <c r="VNU48" s="406"/>
      <c r="VNV48" s="401"/>
      <c r="VNW48" s="402"/>
      <c r="VNX48" s="403"/>
      <c r="VNY48" s="403"/>
      <c r="VNZ48" s="404"/>
      <c r="VOA48" s="405"/>
      <c r="VOB48" s="405"/>
      <c r="VOC48" s="405"/>
      <c r="VOD48" s="405"/>
      <c r="VOE48" s="405"/>
      <c r="VOF48" s="406"/>
      <c r="VOG48" s="401"/>
      <c r="VOH48" s="402"/>
      <c r="VOI48" s="403"/>
      <c r="VOJ48" s="403"/>
      <c r="VOK48" s="404"/>
      <c r="VOL48" s="405"/>
      <c r="VOM48" s="405"/>
      <c r="VON48" s="405"/>
      <c r="VOO48" s="405"/>
      <c r="VOP48" s="405"/>
      <c r="VOQ48" s="406"/>
      <c r="VOR48" s="401"/>
      <c r="VOS48" s="402"/>
      <c r="VOT48" s="403"/>
      <c r="VOU48" s="403"/>
      <c r="VOV48" s="404"/>
      <c r="VOW48" s="405"/>
      <c r="VOX48" s="405"/>
      <c r="VOY48" s="405"/>
      <c r="VOZ48" s="405"/>
      <c r="VPA48" s="405"/>
      <c r="VPB48" s="406"/>
      <c r="VPC48" s="401"/>
      <c r="VPD48" s="402"/>
      <c r="VPE48" s="403"/>
      <c r="VPF48" s="403"/>
      <c r="VPG48" s="404"/>
      <c r="VPH48" s="405"/>
      <c r="VPI48" s="405"/>
      <c r="VPJ48" s="405"/>
      <c r="VPK48" s="405"/>
      <c r="VPL48" s="405"/>
      <c r="VPM48" s="406"/>
      <c r="VPN48" s="401"/>
      <c r="VPO48" s="402"/>
      <c r="VPP48" s="403"/>
      <c r="VPQ48" s="403"/>
      <c r="VPR48" s="404"/>
      <c r="VPS48" s="405"/>
      <c r="VPT48" s="405"/>
      <c r="VPU48" s="405"/>
      <c r="VPV48" s="405"/>
      <c r="VPW48" s="405"/>
      <c r="VPX48" s="406"/>
      <c r="VPY48" s="401"/>
      <c r="VPZ48" s="402"/>
      <c r="VQA48" s="403"/>
      <c r="VQB48" s="403"/>
      <c r="VQC48" s="404"/>
      <c r="VQD48" s="405"/>
      <c r="VQE48" s="405"/>
      <c r="VQF48" s="405"/>
      <c r="VQG48" s="405"/>
      <c r="VQH48" s="405"/>
      <c r="VQI48" s="406"/>
      <c r="VQJ48" s="401"/>
      <c r="VQK48" s="402"/>
      <c r="VQL48" s="403"/>
      <c r="VQM48" s="403"/>
      <c r="VQN48" s="404"/>
      <c r="VQO48" s="405"/>
      <c r="VQP48" s="405"/>
      <c r="VQQ48" s="405"/>
      <c r="VQR48" s="405"/>
      <c r="VQS48" s="405"/>
      <c r="VQT48" s="406"/>
      <c r="VQU48" s="401"/>
      <c r="VQV48" s="402"/>
      <c r="VQW48" s="403"/>
      <c r="VQX48" s="403"/>
      <c r="VQY48" s="404"/>
      <c r="VQZ48" s="405"/>
      <c r="VRA48" s="405"/>
      <c r="VRB48" s="405"/>
      <c r="VRC48" s="405"/>
      <c r="VRD48" s="405"/>
      <c r="VRE48" s="406"/>
      <c r="VRF48" s="401"/>
      <c r="VRG48" s="402"/>
      <c r="VRH48" s="403"/>
      <c r="VRI48" s="403"/>
      <c r="VRJ48" s="404"/>
      <c r="VRK48" s="405"/>
      <c r="VRL48" s="405"/>
      <c r="VRM48" s="405"/>
      <c r="VRN48" s="405"/>
      <c r="VRO48" s="405"/>
      <c r="VRP48" s="406"/>
      <c r="VRQ48" s="401"/>
      <c r="VRR48" s="402"/>
      <c r="VRS48" s="403"/>
      <c r="VRT48" s="403"/>
      <c r="VRU48" s="404"/>
      <c r="VRV48" s="405"/>
      <c r="VRW48" s="405"/>
      <c r="VRX48" s="405"/>
      <c r="VRY48" s="405"/>
      <c r="VRZ48" s="405"/>
      <c r="VSA48" s="406"/>
      <c r="VSB48" s="401"/>
      <c r="VSC48" s="402"/>
      <c r="VSD48" s="403"/>
      <c r="VSE48" s="403"/>
      <c r="VSF48" s="404"/>
      <c r="VSG48" s="405"/>
      <c r="VSH48" s="405"/>
      <c r="VSI48" s="405"/>
      <c r="VSJ48" s="405"/>
      <c r="VSK48" s="405"/>
      <c r="VSL48" s="406"/>
      <c r="VSM48" s="401"/>
      <c r="VSN48" s="402"/>
      <c r="VSO48" s="403"/>
      <c r="VSP48" s="403"/>
      <c r="VSQ48" s="404"/>
      <c r="VSR48" s="405"/>
      <c r="VSS48" s="405"/>
      <c r="VST48" s="405"/>
      <c r="VSU48" s="405"/>
      <c r="VSV48" s="405"/>
      <c r="VSW48" s="406"/>
      <c r="VSX48" s="401"/>
      <c r="VSY48" s="402"/>
      <c r="VSZ48" s="403"/>
      <c r="VTA48" s="403"/>
      <c r="VTB48" s="404"/>
      <c r="VTC48" s="405"/>
      <c r="VTD48" s="405"/>
      <c r="VTE48" s="405"/>
      <c r="VTF48" s="405"/>
      <c r="VTG48" s="405"/>
      <c r="VTH48" s="406"/>
      <c r="VTI48" s="401"/>
      <c r="VTJ48" s="402"/>
      <c r="VTK48" s="403"/>
      <c r="VTL48" s="403"/>
      <c r="VTM48" s="404"/>
      <c r="VTN48" s="405"/>
      <c r="VTO48" s="405"/>
      <c r="VTP48" s="405"/>
      <c r="VTQ48" s="405"/>
      <c r="VTR48" s="405"/>
      <c r="VTS48" s="406"/>
      <c r="VTT48" s="401"/>
      <c r="VTU48" s="402"/>
      <c r="VTV48" s="403"/>
      <c r="VTW48" s="403"/>
      <c r="VTX48" s="404"/>
      <c r="VTY48" s="405"/>
      <c r="VTZ48" s="405"/>
      <c r="VUA48" s="405"/>
      <c r="VUB48" s="405"/>
      <c r="VUC48" s="405"/>
      <c r="VUD48" s="406"/>
      <c r="VUE48" s="401"/>
      <c r="VUF48" s="402"/>
      <c r="VUG48" s="403"/>
      <c r="VUH48" s="403"/>
      <c r="VUI48" s="404"/>
      <c r="VUJ48" s="405"/>
      <c r="VUK48" s="405"/>
      <c r="VUL48" s="405"/>
      <c r="VUM48" s="405"/>
      <c r="VUN48" s="405"/>
      <c r="VUO48" s="406"/>
      <c r="VUP48" s="401"/>
      <c r="VUQ48" s="402"/>
      <c r="VUR48" s="403"/>
      <c r="VUS48" s="403"/>
      <c r="VUT48" s="404"/>
      <c r="VUU48" s="405"/>
      <c r="VUV48" s="405"/>
      <c r="VUW48" s="405"/>
      <c r="VUX48" s="405"/>
      <c r="VUY48" s="405"/>
      <c r="VUZ48" s="406"/>
      <c r="VVA48" s="401"/>
      <c r="VVB48" s="402"/>
      <c r="VVC48" s="403"/>
      <c r="VVD48" s="403"/>
      <c r="VVE48" s="404"/>
      <c r="VVF48" s="405"/>
      <c r="VVG48" s="405"/>
      <c r="VVH48" s="405"/>
      <c r="VVI48" s="405"/>
      <c r="VVJ48" s="405"/>
      <c r="VVK48" s="406"/>
      <c r="VVL48" s="401"/>
      <c r="VVM48" s="402"/>
      <c r="VVN48" s="403"/>
      <c r="VVO48" s="403"/>
      <c r="VVP48" s="404"/>
      <c r="VVQ48" s="405"/>
      <c r="VVR48" s="405"/>
      <c r="VVS48" s="405"/>
      <c r="VVT48" s="405"/>
      <c r="VVU48" s="405"/>
      <c r="VVV48" s="406"/>
      <c r="VVW48" s="401"/>
      <c r="VVX48" s="402"/>
      <c r="VVY48" s="403"/>
      <c r="VVZ48" s="403"/>
      <c r="VWA48" s="404"/>
      <c r="VWB48" s="405"/>
      <c r="VWC48" s="405"/>
      <c r="VWD48" s="405"/>
      <c r="VWE48" s="405"/>
      <c r="VWF48" s="405"/>
      <c r="VWG48" s="406"/>
      <c r="VWH48" s="401"/>
      <c r="VWI48" s="402"/>
      <c r="VWJ48" s="403"/>
      <c r="VWK48" s="403"/>
      <c r="VWL48" s="404"/>
      <c r="VWM48" s="405"/>
      <c r="VWN48" s="405"/>
      <c r="VWO48" s="405"/>
      <c r="VWP48" s="405"/>
      <c r="VWQ48" s="405"/>
      <c r="VWR48" s="406"/>
      <c r="VWS48" s="401"/>
      <c r="VWT48" s="402"/>
      <c r="VWU48" s="403"/>
      <c r="VWV48" s="403"/>
      <c r="VWW48" s="404"/>
      <c r="VWX48" s="405"/>
      <c r="VWY48" s="405"/>
      <c r="VWZ48" s="405"/>
      <c r="VXA48" s="405"/>
      <c r="VXB48" s="405"/>
      <c r="VXC48" s="406"/>
      <c r="VXD48" s="401"/>
      <c r="VXE48" s="402"/>
      <c r="VXF48" s="403"/>
      <c r="VXG48" s="403"/>
      <c r="VXH48" s="404"/>
      <c r="VXI48" s="405"/>
      <c r="VXJ48" s="405"/>
      <c r="VXK48" s="405"/>
      <c r="VXL48" s="405"/>
      <c r="VXM48" s="405"/>
      <c r="VXN48" s="406"/>
      <c r="VXO48" s="401"/>
      <c r="VXP48" s="402"/>
      <c r="VXQ48" s="403"/>
      <c r="VXR48" s="403"/>
      <c r="VXS48" s="404"/>
      <c r="VXT48" s="405"/>
      <c r="VXU48" s="405"/>
      <c r="VXV48" s="405"/>
      <c r="VXW48" s="405"/>
      <c r="VXX48" s="405"/>
      <c r="VXY48" s="406"/>
      <c r="VXZ48" s="401"/>
      <c r="VYA48" s="402"/>
      <c r="VYB48" s="403"/>
      <c r="VYC48" s="403"/>
      <c r="VYD48" s="404"/>
      <c r="VYE48" s="405"/>
      <c r="VYF48" s="405"/>
      <c r="VYG48" s="405"/>
      <c r="VYH48" s="405"/>
      <c r="VYI48" s="405"/>
      <c r="VYJ48" s="406"/>
      <c r="VYK48" s="401"/>
      <c r="VYL48" s="402"/>
      <c r="VYM48" s="403"/>
      <c r="VYN48" s="403"/>
      <c r="VYO48" s="404"/>
      <c r="VYP48" s="405"/>
      <c r="VYQ48" s="405"/>
      <c r="VYR48" s="405"/>
      <c r="VYS48" s="405"/>
      <c r="VYT48" s="405"/>
      <c r="VYU48" s="406"/>
      <c r="VYV48" s="401"/>
      <c r="VYW48" s="402"/>
      <c r="VYX48" s="403"/>
      <c r="VYY48" s="403"/>
      <c r="VYZ48" s="404"/>
      <c r="VZA48" s="405"/>
      <c r="VZB48" s="405"/>
      <c r="VZC48" s="405"/>
      <c r="VZD48" s="405"/>
      <c r="VZE48" s="405"/>
      <c r="VZF48" s="406"/>
      <c r="VZG48" s="401"/>
      <c r="VZH48" s="402"/>
      <c r="VZI48" s="403"/>
      <c r="VZJ48" s="403"/>
      <c r="VZK48" s="404"/>
      <c r="VZL48" s="405"/>
      <c r="VZM48" s="405"/>
      <c r="VZN48" s="405"/>
      <c r="VZO48" s="405"/>
      <c r="VZP48" s="405"/>
      <c r="VZQ48" s="406"/>
      <c r="VZR48" s="401"/>
      <c r="VZS48" s="402"/>
      <c r="VZT48" s="403"/>
      <c r="VZU48" s="403"/>
      <c r="VZV48" s="404"/>
      <c r="VZW48" s="405"/>
      <c r="VZX48" s="405"/>
      <c r="VZY48" s="405"/>
      <c r="VZZ48" s="405"/>
      <c r="WAA48" s="405"/>
      <c r="WAB48" s="406"/>
      <c r="WAC48" s="401"/>
      <c r="WAD48" s="402"/>
      <c r="WAE48" s="403"/>
      <c r="WAF48" s="403"/>
      <c r="WAG48" s="404"/>
      <c r="WAH48" s="405"/>
      <c r="WAI48" s="405"/>
      <c r="WAJ48" s="405"/>
      <c r="WAK48" s="405"/>
      <c r="WAL48" s="405"/>
      <c r="WAM48" s="406"/>
      <c r="WAN48" s="401"/>
      <c r="WAO48" s="402"/>
      <c r="WAP48" s="403"/>
      <c r="WAQ48" s="403"/>
      <c r="WAR48" s="404"/>
      <c r="WAS48" s="405"/>
      <c r="WAT48" s="405"/>
      <c r="WAU48" s="405"/>
      <c r="WAV48" s="405"/>
      <c r="WAW48" s="405"/>
      <c r="WAX48" s="406"/>
      <c r="WAY48" s="401"/>
      <c r="WAZ48" s="402"/>
      <c r="WBA48" s="403"/>
      <c r="WBB48" s="403"/>
      <c r="WBC48" s="404"/>
      <c r="WBD48" s="405"/>
      <c r="WBE48" s="405"/>
      <c r="WBF48" s="405"/>
      <c r="WBG48" s="405"/>
      <c r="WBH48" s="405"/>
      <c r="WBI48" s="406"/>
      <c r="WBJ48" s="401"/>
      <c r="WBK48" s="402"/>
      <c r="WBL48" s="403"/>
      <c r="WBM48" s="403"/>
      <c r="WBN48" s="404"/>
      <c r="WBO48" s="405"/>
      <c r="WBP48" s="405"/>
      <c r="WBQ48" s="405"/>
      <c r="WBR48" s="405"/>
      <c r="WBS48" s="405"/>
      <c r="WBT48" s="406"/>
      <c r="WBU48" s="401"/>
      <c r="WBV48" s="402"/>
      <c r="WBW48" s="403"/>
      <c r="WBX48" s="403"/>
      <c r="WBY48" s="404"/>
      <c r="WBZ48" s="405"/>
      <c r="WCA48" s="405"/>
      <c r="WCB48" s="405"/>
      <c r="WCC48" s="405"/>
      <c r="WCD48" s="405"/>
      <c r="WCE48" s="406"/>
      <c r="WCF48" s="401"/>
      <c r="WCG48" s="402"/>
      <c r="WCH48" s="403"/>
      <c r="WCI48" s="403"/>
      <c r="WCJ48" s="404"/>
      <c r="WCK48" s="405"/>
      <c r="WCL48" s="405"/>
      <c r="WCM48" s="405"/>
      <c r="WCN48" s="405"/>
      <c r="WCO48" s="405"/>
      <c r="WCP48" s="406"/>
      <c r="WCQ48" s="401"/>
      <c r="WCR48" s="402"/>
      <c r="WCS48" s="403"/>
      <c r="WCT48" s="403"/>
      <c r="WCU48" s="404"/>
      <c r="WCV48" s="405"/>
      <c r="WCW48" s="405"/>
      <c r="WCX48" s="405"/>
      <c r="WCY48" s="405"/>
      <c r="WCZ48" s="405"/>
      <c r="WDA48" s="406"/>
      <c r="WDB48" s="401"/>
      <c r="WDC48" s="402"/>
      <c r="WDD48" s="403"/>
      <c r="WDE48" s="403"/>
      <c r="WDF48" s="404"/>
      <c r="WDG48" s="405"/>
      <c r="WDH48" s="405"/>
      <c r="WDI48" s="405"/>
      <c r="WDJ48" s="405"/>
      <c r="WDK48" s="405"/>
      <c r="WDL48" s="406"/>
      <c r="WDM48" s="401"/>
      <c r="WDN48" s="402"/>
      <c r="WDO48" s="403"/>
      <c r="WDP48" s="403"/>
      <c r="WDQ48" s="404"/>
      <c r="WDR48" s="405"/>
      <c r="WDS48" s="405"/>
      <c r="WDT48" s="405"/>
      <c r="WDU48" s="405"/>
      <c r="WDV48" s="405"/>
      <c r="WDW48" s="406"/>
      <c r="WDX48" s="401"/>
      <c r="WDY48" s="402"/>
      <c r="WDZ48" s="403"/>
      <c r="WEA48" s="403"/>
      <c r="WEB48" s="404"/>
      <c r="WEC48" s="405"/>
      <c r="WED48" s="405"/>
      <c r="WEE48" s="405"/>
      <c r="WEF48" s="405"/>
      <c r="WEG48" s="405"/>
      <c r="WEH48" s="406"/>
      <c r="WEI48" s="401"/>
      <c r="WEJ48" s="402"/>
      <c r="WEK48" s="403"/>
      <c r="WEL48" s="403"/>
      <c r="WEM48" s="404"/>
      <c r="WEN48" s="405"/>
      <c r="WEO48" s="405"/>
      <c r="WEP48" s="405"/>
      <c r="WEQ48" s="405"/>
      <c r="WER48" s="405"/>
      <c r="WES48" s="406"/>
      <c r="WET48" s="401"/>
      <c r="WEU48" s="402"/>
      <c r="WEV48" s="403"/>
      <c r="WEW48" s="403"/>
      <c r="WEX48" s="404"/>
      <c r="WEY48" s="405"/>
      <c r="WEZ48" s="405"/>
      <c r="WFA48" s="405"/>
      <c r="WFB48" s="405"/>
      <c r="WFC48" s="405"/>
      <c r="WFD48" s="406"/>
      <c r="WFE48" s="401"/>
      <c r="WFF48" s="402"/>
      <c r="WFG48" s="403"/>
      <c r="WFH48" s="403"/>
      <c r="WFI48" s="404"/>
      <c r="WFJ48" s="405"/>
      <c r="WFK48" s="405"/>
      <c r="WFL48" s="405"/>
      <c r="WFM48" s="405"/>
      <c r="WFN48" s="405"/>
      <c r="WFO48" s="406"/>
      <c r="WFP48" s="401"/>
      <c r="WFQ48" s="402"/>
      <c r="WFR48" s="403"/>
      <c r="WFS48" s="403"/>
      <c r="WFT48" s="404"/>
      <c r="WFU48" s="405"/>
      <c r="WFV48" s="405"/>
      <c r="WFW48" s="405"/>
      <c r="WFX48" s="405"/>
      <c r="WFY48" s="405"/>
      <c r="WFZ48" s="406"/>
      <c r="WGA48" s="401"/>
      <c r="WGB48" s="402"/>
      <c r="WGC48" s="403"/>
      <c r="WGD48" s="403"/>
      <c r="WGE48" s="404"/>
      <c r="WGF48" s="405"/>
      <c r="WGG48" s="405"/>
      <c r="WGH48" s="405"/>
      <c r="WGI48" s="405"/>
      <c r="WGJ48" s="405"/>
      <c r="WGK48" s="406"/>
      <c r="WGL48" s="401"/>
      <c r="WGM48" s="402"/>
      <c r="WGN48" s="403"/>
      <c r="WGO48" s="403"/>
      <c r="WGP48" s="404"/>
      <c r="WGQ48" s="405"/>
      <c r="WGR48" s="405"/>
      <c r="WGS48" s="405"/>
      <c r="WGT48" s="405"/>
      <c r="WGU48" s="405"/>
      <c r="WGV48" s="406"/>
      <c r="WGW48" s="401"/>
      <c r="WGX48" s="402"/>
      <c r="WGY48" s="403"/>
      <c r="WGZ48" s="403"/>
      <c r="WHA48" s="404"/>
      <c r="WHB48" s="405"/>
      <c r="WHC48" s="405"/>
      <c r="WHD48" s="405"/>
      <c r="WHE48" s="405"/>
      <c r="WHF48" s="405"/>
      <c r="WHG48" s="406"/>
      <c r="WHH48" s="401"/>
      <c r="WHI48" s="402"/>
      <c r="WHJ48" s="403"/>
      <c r="WHK48" s="403"/>
      <c r="WHL48" s="404"/>
      <c r="WHM48" s="405"/>
      <c r="WHN48" s="405"/>
      <c r="WHO48" s="405"/>
      <c r="WHP48" s="405"/>
      <c r="WHQ48" s="405"/>
      <c r="WHR48" s="406"/>
      <c r="WHS48" s="401"/>
      <c r="WHT48" s="402"/>
      <c r="WHU48" s="403"/>
      <c r="WHV48" s="403"/>
      <c r="WHW48" s="404"/>
      <c r="WHX48" s="405"/>
      <c r="WHY48" s="405"/>
      <c r="WHZ48" s="405"/>
      <c r="WIA48" s="405"/>
      <c r="WIB48" s="405"/>
      <c r="WIC48" s="406"/>
      <c r="WID48" s="401"/>
      <c r="WIE48" s="402"/>
      <c r="WIF48" s="403"/>
      <c r="WIG48" s="403"/>
      <c r="WIH48" s="404"/>
      <c r="WII48" s="405"/>
      <c r="WIJ48" s="405"/>
      <c r="WIK48" s="405"/>
      <c r="WIL48" s="405"/>
      <c r="WIM48" s="405"/>
      <c r="WIN48" s="406"/>
      <c r="WIO48" s="401"/>
      <c r="WIP48" s="402"/>
      <c r="WIQ48" s="403"/>
      <c r="WIR48" s="403"/>
      <c r="WIS48" s="404"/>
      <c r="WIT48" s="405"/>
      <c r="WIU48" s="405"/>
      <c r="WIV48" s="405"/>
      <c r="WIW48" s="405"/>
      <c r="WIX48" s="405"/>
      <c r="WIY48" s="406"/>
      <c r="WIZ48" s="401"/>
      <c r="WJA48" s="402"/>
      <c r="WJB48" s="403"/>
      <c r="WJC48" s="403"/>
      <c r="WJD48" s="404"/>
      <c r="WJE48" s="405"/>
      <c r="WJF48" s="405"/>
      <c r="WJG48" s="405"/>
      <c r="WJH48" s="405"/>
      <c r="WJI48" s="405"/>
      <c r="WJJ48" s="406"/>
      <c r="WJK48" s="401"/>
      <c r="WJL48" s="402"/>
      <c r="WJM48" s="403"/>
      <c r="WJN48" s="403"/>
      <c r="WJO48" s="404"/>
      <c r="WJP48" s="405"/>
      <c r="WJQ48" s="405"/>
      <c r="WJR48" s="405"/>
      <c r="WJS48" s="405"/>
      <c r="WJT48" s="405"/>
      <c r="WJU48" s="406"/>
      <c r="WJV48" s="401"/>
      <c r="WJW48" s="402"/>
      <c r="WJX48" s="403"/>
      <c r="WJY48" s="403"/>
      <c r="WJZ48" s="404"/>
      <c r="WKA48" s="405"/>
      <c r="WKB48" s="405"/>
      <c r="WKC48" s="405"/>
      <c r="WKD48" s="405"/>
      <c r="WKE48" s="405"/>
      <c r="WKF48" s="406"/>
      <c r="WKG48" s="401"/>
      <c r="WKH48" s="402"/>
      <c r="WKI48" s="403"/>
      <c r="WKJ48" s="403"/>
      <c r="WKK48" s="404"/>
      <c r="WKL48" s="405"/>
      <c r="WKM48" s="405"/>
      <c r="WKN48" s="405"/>
      <c r="WKO48" s="405"/>
      <c r="WKP48" s="405"/>
      <c r="WKQ48" s="406"/>
      <c r="WKR48" s="401"/>
      <c r="WKS48" s="402"/>
      <c r="WKT48" s="403"/>
      <c r="WKU48" s="403"/>
      <c r="WKV48" s="404"/>
      <c r="WKW48" s="405"/>
      <c r="WKX48" s="405"/>
      <c r="WKY48" s="405"/>
      <c r="WKZ48" s="405"/>
      <c r="WLA48" s="405"/>
      <c r="WLB48" s="406"/>
      <c r="WLC48" s="401"/>
      <c r="WLD48" s="402"/>
      <c r="WLE48" s="403"/>
      <c r="WLF48" s="403"/>
      <c r="WLG48" s="404"/>
      <c r="WLH48" s="405"/>
      <c r="WLI48" s="405"/>
      <c r="WLJ48" s="405"/>
      <c r="WLK48" s="405"/>
      <c r="WLL48" s="405"/>
      <c r="WLM48" s="406"/>
      <c r="WLN48" s="401"/>
      <c r="WLO48" s="402"/>
      <c r="WLP48" s="403"/>
      <c r="WLQ48" s="403"/>
      <c r="WLR48" s="404"/>
      <c r="WLS48" s="405"/>
      <c r="WLT48" s="405"/>
      <c r="WLU48" s="405"/>
      <c r="WLV48" s="405"/>
      <c r="WLW48" s="405"/>
      <c r="WLX48" s="406"/>
      <c r="WLY48" s="401"/>
      <c r="WLZ48" s="402"/>
      <c r="WMA48" s="403"/>
      <c r="WMB48" s="403"/>
      <c r="WMC48" s="404"/>
      <c r="WMD48" s="405"/>
      <c r="WME48" s="405"/>
      <c r="WMF48" s="405"/>
      <c r="WMG48" s="405"/>
      <c r="WMH48" s="405"/>
      <c r="WMI48" s="406"/>
      <c r="WMJ48" s="401"/>
      <c r="WMK48" s="402"/>
      <c r="WML48" s="403"/>
      <c r="WMM48" s="403"/>
      <c r="WMN48" s="404"/>
      <c r="WMO48" s="405"/>
      <c r="WMP48" s="405"/>
      <c r="WMQ48" s="405"/>
      <c r="WMR48" s="405"/>
      <c r="WMS48" s="405"/>
      <c r="WMT48" s="406"/>
      <c r="WMU48" s="401"/>
      <c r="WMV48" s="402"/>
      <c r="WMW48" s="403"/>
      <c r="WMX48" s="403"/>
      <c r="WMY48" s="404"/>
      <c r="WMZ48" s="405"/>
      <c r="WNA48" s="405"/>
      <c r="WNB48" s="405"/>
      <c r="WNC48" s="405"/>
      <c r="WND48" s="405"/>
      <c r="WNE48" s="406"/>
      <c r="WNF48" s="401"/>
      <c r="WNG48" s="402"/>
      <c r="WNH48" s="403"/>
      <c r="WNI48" s="403"/>
      <c r="WNJ48" s="404"/>
      <c r="WNK48" s="405"/>
      <c r="WNL48" s="405"/>
      <c r="WNM48" s="405"/>
      <c r="WNN48" s="405"/>
      <c r="WNO48" s="405"/>
      <c r="WNP48" s="406"/>
      <c r="WNQ48" s="401"/>
      <c r="WNR48" s="402"/>
      <c r="WNS48" s="403"/>
      <c r="WNT48" s="403"/>
      <c r="WNU48" s="404"/>
      <c r="WNV48" s="405"/>
      <c r="WNW48" s="405"/>
      <c r="WNX48" s="405"/>
      <c r="WNY48" s="405"/>
      <c r="WNZ48" s="405"/>
      <c r="WOA48" s="406"/>
      <c r="WOB48" s="401"/>
      <c r="WOC48" s="402"/>
      <c r="WOD48" s="403"/>
      <c r="WOE48" s="403"/>
      <c r="WOF48" s="404"/>
      <c r="WOG48" s="405"/>
      <c r="WOH48" s="405"/>
      <c r="WOI48" s="405"/>
      <c r="WOJ48" s="405"/>
      <c r="WOK48" s="405"/>
      <c r="WOL48" s="406"/>
      <c r="WOM48" s="401"/>
      <c r="WON48" s="402"/>
      <c r="WOO48" s="403"/>
      <c r="WOP48" s="403"/>
      <c r="WOQ48" s="404"/>
      <c r="WOR48" s="405"/>
      <c r="WOS48" s="405"/>
      <c r="WOT48" s="405"/>
      <c r="WOU48" s="405"/>
      <c r="WOV48" s="405"/>
      <c r="WOW48" s="406"/>
      <c r="WOX48" s="401"/>
      <c r="WOY48" s="402"/>
      <c r="WOZ48" s="403"/>
      <c r="WPA48" s="403"/>
      <c r="WPB48" s="404"/>
      <c r="WPC48" s="405"/>
      <c r="WPD48" s="405"/>
      <c r="WPE48" s="405"/>
      <c r="WPF48" s="405"/>
      <c r="WPG48" s="405"/>
      <c r="WPH48" s="406"/>
      <c r="WPI48" s="401"/>
      <c r="WPJ48" s="402"/>
      <c r="WPK48" s="403"/>
      <c r="WPL48" s="403"/>
      <c r="WPM48" s="404"/>
      <c r="WPN48" s="405"/>
      <c r="WPO48" s="405"/>
      <c r="WPP48" s="405"/>
      <c r="WPQ48" s="405"/>
      <c r="WPR48" s="405"/>
      <c r="WPS48" s="406"/>
      <c r="WPT48" s="401"/>
      <c r="WPU48" s="402"/>
      <c r="WPV48" s="403"/>
      <c r="WPW48" s="403"/>
      <c r="WPX48" s="404"/>
      <c r="WPY48" s="405"/>
      <c r="WPZ48" s="405"/>
      <c r="WQA48" s="405"/>
      <c r="WQB48" s="405"/>
      <c r="WQC48" s="405"/>
      <c r="WQD48" s="406"/>
      <c r="WQE48" s="401"/>
      <c r="WQF48" s="402"/>
      <c r="WQG48" s="403"/>
      <c r="WQH48" s="403"/>
      <c r="WQI48" s="404"/>
      <c r="WQJ48" s="405"/>
      <c r="WQK48" s="405"/>
      <c r="WQL48" s="405"/>
      <c r="WQM48" s="405"/>
      <c r="WQN48" s="405"/>
      <c r="WQO48" s="406"/>
      <c r="WQP48" s="401"/>
      <c r="WQQ48" s="402"/>
      <c r="WQR48" s="403"/>
      <c r="WQS48" s="403"/>
      <c r="WQT48" s="404"/>
      <c r="WQU48" s="405"/>
      <c r="WQV48" s="405"/>
      <c r="WQW48" s="405"/>
      <c r="WQX48" s="405"/>
      <c r="WQY48" s="405"/>
      <c r="WQZ48" s="406"/>
      <c r="WRA48" s="401"/>
      <c r="WRB48" s="402"/>
      <c r="WRC48" s="403"/>
      <c r="WRD48" s="403"/>
      <c r="WRE48" s="404"/>
      <c r="WRF48" s="405"/>
      <c r="WRG48" s="405"/>
      <c r="WRH48" s="405"/>
      <c r="WRI48" s="405"/>
      <c r="WRJ48" s="405"/>
      <c r="WRK48" s="406"/>
      <c r="WRL48" s="401"/>
      <c r="WRM48" s="402"/>
      <c r="WRN48" s="403"/>
      <c r="WRO48" s="403"/>
      <c r="WRP48" s="404"/>
      <c r="WRQ48" s="405"/>
      <c r="WRR48" s="405"/>
      <c r="WRS48" s="405"/>
      <c r="WRT48" s="405"/>
      <c r="WRU48" s="405"/>
      <c r="WRV48" s="406"/>
      <c r="WRW48" s="401"/>
      <c r="WRX48" s="402"/>
      <c r="WRY48" s="403"/>
      <c r="WRZ48" s="403"/>
      <c r="WSA48" s="404"/>
      <c r="WSB48" s="405"/>
      <c r="WSC48" s="405"/>
      <c r="WSD48" s="405"/>
      <c r="WSE48" s="405"/>
      <c r="WSF48" s="405"/>
      <c r="WSG48" s="406"/>
      <c r="WSH48" s="401"/>
      <c r="WSI48" s="402"/>
      <c r="WSJ48" s="403"/>
      <c r="WSK48" s="403"/>
      <c r="WSL48" s="404"/>
      <c r="WSM48" s="405"/>
      <c r="WSN48" s="405"/>
      <c r="WSO48" s="405"/>
      <c r="WSP48" s="405"/>
      <c r="WSQ48" s="405"/>
      <c r="WSR48" s="406"/>
      <c r="WSS48" s="401"/>
      <c r="WST48" s="402"/>
      <c r="WSU48" s="403"/>
      <c r="WSV48" s="403"/>
      <c r="WSW48" s="404"/>
      <c r="WSX48" s="405"/>
      <c r="WSY48" s="405"/>
      <c r="WSZ48" s="405"/>
      <c r="WTA48" s="405"/>
      <c r="WTB48" s="405"/>
      <c r="WTC48" s="406"/>
      <c r="WTD48" s="401"/>
      <c r="WTE48" s="402"/>
      <c r="WTF48" s="403"/>
      <c r="WTG48" s="403"/>
      <c r="WTH48" s="404"/>
      <c r="WTI48" s="405"/>
      <c r="WTJ48" s="405"/>
      <c r="WTK48" s="405"/>
      <c r="WTL48" s="405"/>
      <c r="WTM48" s="405"/>
      <c r="WTN48" s="406"/>
      <c r="WTO48" s="401"/>
      <c r="WTP48" s="402"/>
      <c r="WTQ48" s="403"/>
      <c r="WTR48" s="403"/>
      <c r="WTS48" s="404"/>
      <c r="WTT48" s="405"/>
      <c r="WTU48" s="405"/>
      <c r="WTV48" s="405"/>
      <c r="WTW48" s="405"/>
      <c r="WTX48" s="405"/>
      <c r="WTY48" s="406"/>
      <c r="WTZ48" s="401"/>
      <c r="WUA48" s="402"/>
      <c r="WUB48" s="403"/>
      <c r="WUC48" s="403"/>
      <c r="WUD48" s="404"/>
      <c r="WUE48" s="405"/>
      <c r="WUF48" s="405"/>
      <c r="WUG48" s="405"/>
      <c r="WUH48" s="405"/>
      <c r="WUI48" s="405"/>
      <c r="WUJ48" s="406"/>
      <c r="WUK48" s="401"/>
      <c r="WUL48" s="402"/>
      <c r="WUM48" s="403"/>
      <c r="WUN48" s="403"/>
      <c r="WUO48" s="404"/>
      <c r="WUP48" s="405"/>
      <c r="WUQ48" s="405"/>
      <c r="WUR48" s="405"/>
      <c r="WUS48" s="405"/>
      <c r="WUT48" s="405"/>
      <c r="WUU48" s="406"/>
      <c r="WUV48" s="401"/>
      <c r="WUW48" s="402"/>
      <c r="WUX48" s="403"/>
      <c r="WUY48" s="403"/>
      <c r="WUZ48" s="404"/>
      <c r="WVA48" s="405"/>
      <c r="WVB48" s="405"/>
      <c r="WVC48" s="405"/>
      <c r="WVD48" s="405"/>
      <c r="WVE48" s="405"/>
      <c r="WVF48" s="406"/>
      <c r="WVG48" s="401"/>
      <c r="WVH48" s="402"/>
      <c r="WVI48" s="403"/>
      <c r="WVJ48" s="403"/>
      <c r="WVK48" s="404"/>
      <c r="WVL48" s="405"/>
      <c r="WVM48" s="405"/>
      <c r="WVN48" s="405"/>
      <c r="WVO48" s="405"/>
      <c r="WVP48" s="405"/>
      <c r="WVQ48" s="406"/>
      <c r="WVR48" s="401"/>
      <c r="WVS48" s="402"/>
      <c r="WVT48" s="403"/>
      <c r="WVU48" s="403"/>
      <c r="WVV48" s="404"/>
      <c r="WVW48" s="405"/>
      <c r="WVX48" s="405"/>
      <c r="WVY48" s="405"/>
      <c r="WVZ48" s="405"/>
      <c r="WWA48" s="405"/>
      <c r="WWB48" s="406"/>
      <c r="WWC48" s="401"/>
      <c r="WWD48" s="402"/>
      <c r="WWE48" s="403"/>
      <c r="WWF48" s="403"/>
      <c r="WWG48" s="404"/>
      <c r="WWH48" s="405"/>
      <c r="WWI48" s="405"/>
      <c r="WWJ48" s="405"/>
      <c r="WWK48" s="405"/>
      <c r="WWL48" s="405"/>
      <c r="WWM48" s="406"/>
      <c r="WWN48" s="401"/>
      <c r="WWO48" s="402"/>
      <c r="WWP48" s="403"/>
      <c r="WWQ48" s="403"/>
      <c r="WWR48" s="404"/>
      <c r="WWS48" s="405"/>
      <c r="WWT48" s="405"/>
      <c r="WWU48" s="405"/>
      <c r="WWV48" s="405"/>
      <c r="WWW48" s="405"/>
      <c r="WWX48" s="406"/>
      <c r="WWY48" s="401"/>
      <c r="WWZ48" s="402"/>
      <c r="WXA48" s="403"/>
      <c r="WXB48" s="403"/>
      <c r="WXC48" s="404"/>
      <c r="WXD48" s="405"/>
      <c r="WXE48" s="405"/>
      <c r="WXF48" s="405"/>
      <c r="WXG48" s="405"/>
      <c r="WXH48" s="405"/>
      <c r="WXI48" s="406"/>
      <c r="WXJ48" s="401"/>
      <c r="WXK48" s="402"/>
      <c r="WXL48" s="403"/>
      <c r="WXM48" s="403"/>
      <c r="WXN48" s="404"/>
      <c r="WXO48" s="405"/>
      <c r="WXP48" s="405"/>
      <c r="WXQ48" s="405"/>
      <c r="WXR48" s="405"/>
      <c r="WXS48" s="405"/>
      <c r="WXT48" s="406"/>
      <c r="WXU48" s="401"/>
      <c r="WXV48" s="402"/>
      <c r="WXW48" s="403"/>
      <c r="WXX48" s="403"/>
      <c r="WXY48" s="404"/>
      <c r="WXZ48" s="405"/>
      <c r="WYA48" s="405"/>
      <c r="WYB48" s="405"/>
      <c r="WYC48" s="405"/>
      <c r="WYD48" s="405"/>
      <c r="WYE48" s="406"/>
      <c r="WYF48" s="401"/>
      <c r="WYG48" s="402"/>
      <c r="WYH48" s="403"/>
      <c r="WYI48" s="403"/>
      <c r="WYJ48" s="404"/>
      <c r="WYK48" s="405"/>
      <c r="WYL48" s="405"/>
      <c r="WYM48" s="405"/>
      <c r="WYN48" s="405"/>
      <c r="WYO48" s="405"/>
      <c r="WYP48" s="406"/>
      <c r="WYQ48" s="401"/>
      <c r="WYR48" s="402"/>
      <c r="WYS48" s="403"/>
      <c r="WYT48" s="403"/>
      <c r="WYU48" s="404"/>
      <c r="WYV48" s="405"/>
      <c r="WYW48" s="405"/>
      <c r="WYX48" s="405"/>
      <c r="WYY48" s="405"/>
      <c r="WYZ48" s="405"/>
      <c r="WZA48" s="406"/>
      <c r="WZB48" s="401"/>
      <c r="WZC48" s="402"/>
      <c r="WZD48" s="403"/>
      <c r="WZE48" s="403"/>
      <c r="WZF48" s="404"/>
      <c r="WZG48" s="405"/>
      <c r="WZH48" s="405"/>
      <c r="WZI48" s="405"/>
      <c r="WZJ48" s="405"/>
      <c r="WZK48" s="405"/>
      <c r="WZL48" s="406"/>
      <c r="WZM48" s="401"/>
      <c r="WZN48" s="402"/>
      <c r="WZO48" s="403"/>
      <c r="WZP48" s="403"/>
      <c r="WZQ48" s="404"/>
      <c r="WZR48" s="405"/>
      <c r="WZS48" s="405"/>
      <c r="WZT48" s="405"/>
      <c r="WZU48" s="405"/>
      <c r="WZV48" s="405"/>
      <c r="WZW48" s="406"/>
      <c r="WZX48" s="401"/>
      <c r="WZY48" s="402"/>
      <c r="WZZ48" s="403"/>
      <c r="XAA48" s="403"/>
      <c r="XAB48" s="404"/>
      <c r="XAC48" s="405"/>
      <c r="XAD48" s="405"/>
      <c r="XAE48" s="405"/>
      <c r="XAF48" s="405"/>
      <c r="XAG48" s="405"/>
      <c r="XAH48" s="406"/>
      <c r="XAI48" s="401"/>
      <c r="XAJ48" s="402"/>
      <c r="XAK48" s="403"/>
      <c r="XAL48" s="403"/>
      <c r="XAM48" s="404"/>
      <c r="XAN48" s="405"/>
      <c r="XAO48" s="405"/>
      <c r="XAP48" s="405"/>
      <c r="XAQ48" s="405"/>
      <c r="XAR48" s="405"/>
      <c r="XAS48" s="406"/>
      <c r="XAT48" s="401"/>
      <c r="XAU48" s="402"/>
      <c r="XAV48" s="403"/>
      <c r="XAW48" s="403"/>
      <c r="XAX48" s="404"/>
      <c r="XAY48" s="405"/>
      <c r="XAZ48" s="405"/>
      <c r="XBA48" s="405"/>
      <c r="XBB48" s="405"/>
      <c r="XBC48" s="405"/>
      <c r="XBD48" s="406"/>
      <c r="XBE48" s="401"/>
      <c r="XBF48" s="402"/>
      <c r="XBG48" s="403"/>
      <c r="XBH48" s="403"/>
      <c r="XBI48" s="404"/>
      <c r="XBJ48" s="405"/>
      <c r="XBK48" s="405"/>
      <c r="XBL48" s="405"/>
      <c r="XBM48" s="405"/>
      <c r="XBN48" s="405"/>
      <c r="XBO48" s="406"/>
      <c r="XBP48" s="401"/>
      <c r="XBQ48" s="402"/>
      <c r="XBR48" s="403"/>
      <c r="XBS48" s="403"/>
      <c r="XBT48" s="404"/>
      <c r="XBU48" s="405"/>
      <c r="XBV48" s="405"/>
      <c r="XBW48" s="405"/>
      <c r="XBX48" s="405"/>
      <c r="XBY48" s="405"/>
      <c r="XBZ48" s="406"/>
      <c r="XCA48" s="401"/>
      <c r="XCB48" s="402"/>
      <c r="XCC48" s="403"/>
      <c r="XCD48" s="403"/>
      <c r="XCE48" s="404"/>
      <c r="XCF48" s="405"/>
      <c r="XCG48" s="405"/>
      <c r="XCH48" s="405"/>
      <c r="XCI48" s="405"/>
      <c r="XCJ48" s="405"/>
      <c r="XCK48" s="406"/>
      <c r="XCL48" s="401"/>
      <c r="XCM48" s="402"/>
      <c r="XCN48" s="403"/>
      <c r="XCO48" s="403"/>
      <c r="XCP48" s="404"/>
      <c r="XCQ48" s="405"/>
      <c r="XCR48" s="405"/>
      <c r="XCS48" s="405"/>
      <c r="XCT48" s="405"/>
      <c r="XCU48" s="405"/>
      <c r="XCV48" s="406"/>
      <c r="XCW48" s="401"/>
      <c r="XCX48" s="402"/>
      <c r="XCY48" s="403"/>
      <c r="XCZ48" s="403"/>
      <c r="XDA48" s="404"/>
      <c r="XDB48" s="405"/>
      <c r="XDC48" s="405"/>
      <c r="XDD48" s="405"/>
      <c r="XDE48" s="405"/>
      <c r="XDF48" s="405"/>
      <c r="XDG48" s="406"/>
      <c r="XDH48" s="401"/>
      <c r="XDI48" s="402"/>
      <c r="XDJ48" s="403"/>
      <c r="XDK48" s="403"/>
      <c r="XDL48" s="404"/>
      <c r="XDM48" s="405"/>
      <c r="XDN48" s="405"/>
      <c r="XDO48" s="405"/>
      <c r="XDP48" s="405"/>
      <c r="XDQ48" s="405"/>
      <c r="XDR48" s="406"/>
      <c r="XDS48" s="401"/>
      <c r="XDT48" s="402"/>
      <c r="XDU48" s="403"/>
      <c r="XDV48" s="403"/>
      <c r="XDW48" s="404"/>
      <c r="XDX48" s="405"/>
      <c r="XDY48" s="405"/>
      <c r="XDZ48" s="405"/>
      <c r="XEA48" s="405"/>
      <c r="XEB48" s="405"/>
      <c r="XEC48" s="406"/>
      <c r="XED48" s="401"/>
      <c r="XEE48" s="402"/>
      <c r="XEF48" s="403"/>
      <c r="XEG48" s="403"/>
      <c r="XEH48" s="404"/>
      <c r="XEI48" s="405"/>
      <c r="XEJ48" s="405"/>
      <c r="XEK48" s="405"/>
      <c r="XEL48" s="405"/>
      <c r="XEM48" s="405"/>
      <c r="XEN48" s="406"/>
      <c r="XEO48" s="401"/>
      <c r="XEP48" s="402"/>
      <c r="XEQ48" s="403"/>
      <c r="XER48" s="403"/>
      <c r="XES48" s="404"/>
      <c r="XET48" s="405"/>
      <c r="XEU48" s="405"/>
      <c r="XEV48" s="405"/>
      <c r="XEW48" s="405"/>
      <c r="XEX48" s="405"/>
      <c r="XEY48" s="406"/>
      <c r="XEZ48" s="401"/>
      <c r="XFA48" s="402"/>
      <c r="XFB48" s="403"/>
      <c r="XFC48" s="403"/>
      <c r="XFD48" s="404"/>
    </row>
    <row r="49" spans="1:16384" s="1" customFormat="1" ht="36.950000000000003" customHeight="1" outlineLevel="1" x14ac:dyDescent="0.25">
      <c r="A49" s="211"/>
      <c r="B49" s="400" t="s">
        <v>1061</v>
      </c>
      <c r="C49" s="561"/>
      <c r="D49" s="561"/>
      <c r="E49" s="625">
        <f t="shared" si="8"/>
        <v>8.8480000000000008</v>
      </c>
      <c r="F49" s="626"/>
      <c r="G49" s="626"/>
      <c r="H49" s="626"/>
      <c r="I49" s="626"/>
      <c r="J49" s="626">
        <v>8.8480000000000008</v>
      </c>
      <c r="K49" s="563"/>
      <c r="L49" s="220"/>
      <c r="M49" s="220"/>
      <c r="N49" s="6"/>
      <c r="O49" s="6"/>
      <c r="P49" s="6"/>
      <c r="Q49" s="6"/>
      <c r="R49" s="6"/>
      <c r="S49" s="6"/>
      <c r="T49" s="6"/>
      <c r="U49" s="221"/>
      <c r="V49" s="221"/>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row>
    <row r="50" spans="1:16384" s="1" customFormat="1" ht="53.85" customHeight="1" outlineLevel="1" x14ac:dyDescent="0.25">
      <c r="A50" s="211"/>
      <c r="B50" s="400" t="s">
        <v>1029</v>
      </c>
      <c r="C50" s="561"/>
      <c r="D50" s="561"/>
      <c r="E50" s="625">
        <f t="shared" si="8"/>
        <v>1182.479</v>
      </c>
      <c r="F50" s="626"/>
      <c r="G50" s="626"/>
      <c r="H50" s="626"/>
      <c r="I50" s="626"/>
      <c r="J50" s="626">
        <f>0.041+1182.438</f>
        <v>1182.479</v>
      </c>
      <c r="K50" s="563"/>
      <c r="L50" s="220"/>
      <c r="M50" s="220"/>
      <c r="N50" s="6"/>
      <c r="O50" s="6"/>
      <c r="P50" s="6"/>
      <c r="Q50" s="6"/>
      <c r="R50" s="6"/>
      <c r="S50" s="6"/>
      <c r="T50" s="6"/>
      <c r="U50" s="221"/>
      <c r="V50" s="221"/>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row>
    <row r="51" spans="1:16384" s="1" customFormat="1" ht="36.950000000000003" customHeight="1" outlineLevel="1" x14ac:dyDescent="0.25">
      <c r="A51" s="211"/>
      <c r="B51" s="400" t="s">
        <v>964</v>
      </c>
      <c r="C51" s="561"/>
      <c r="D51" s="561"/>
      <c r="E51" s="625">
        <f t="shared" si="8"/>
        <v>292.8</v>
      </c>
      <c r="F51" s="626"/>
      <c r="G51" s="626"/>
      <c r="H51" s="626"/>
      <c r="I51" s="626"/>
      <c r="J51" s="626">
        <v>292.8</v>
      </c>
      <c r="K51" s="563"/>
      <c r="L51" s="220"/>
      <c r="M51" s="220"/>
      <c r="N51" s="6"/>
      <c r="O51" s="6"/>
      <c r="P51" s="6"/>
      <c r="Q51" s="6"/>
      <c r="R51" s="6"/>
      <c r="S51" s="6"/>
      <c r="T51" s="6"/>
      <c r="U51" s="221"/>
      <c r="V51" s="221"/>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row>
    <row r="52" spans="1:16384" s="1" customFormat="1" ht="27.75" customHeight="1" x14ac:dyDescent="0.25">
      <c r="A52" s="204" t="s">
        <v>22</v>
      </c>
      <c r="B52" s="399" t="s">
        <v>1023</v>
      </c>
      <c r="C52" s="559"/>
      <c r="D52" s="559"/>
      <c r="E52" s="623">
        <f t="shared" si="8"/>
        <v>0</v>
      </c>
      <c r="F52" s="623"/>
      <c r="G52" s="623"/>
      <c r="H52" s="623"/>
      <c r="I52" s="623"/>
      <c r="J52" s="623">
        <v>0</v>
      </c>
      <c r="K52" s="560"/>
      <c r="L52" s="222"/>
      <c r="M52" s="222"/>
      <c r="N52" s="15"/>
      <c r="O52" s="15"/>
      <c r="P52" s="15"/>
      <c r="Q52" s="15"/>
      <c r="R52" s="15"/>
      <c r="S52" s="15"/>
      <c r="T52" s="15"/>
      <c r="U52" s="223"/>
      <c r="V52" s="223"/>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c r="CC52" s="15"/>
      <c r="CD52" s="15"/>
      <c r="CE52" s="15"/>
      <c r="CF52" s="15"/>
      <c r="CG52" s="15"/>
      <c r="CH52" s="15"/>
      <c r="CI52" s="15"/>
      <c r="CJ52" s="15"/>
      <c r="CK52" s="15"/>
      <c r="CL52" s="15"/>
      <c r="CM52" s="15"/>
      <c r="CN52" s="15"/>
      <c r="CO52" s="15"/>
      <c r="CP52" s="15"/>
      <c r="CQ52" s="15"/>
      <c r="CR52" s="15"/>
      <c r="CS52" s="15"/>
      <c r="CT52" s="15"/>
      <c r="CU52" s="15"/>
      <c r="CV52" s="15"/>
      <c r="CW52" s="15"/>
      <c r="CX52" s="15"/>
      <c r="CY52" s="15"/>
      <c r="CZ52" s="15"/>
      <c r="DA52" s="15"/>
      <c r="DB52" s="15"/>
      <c r="DC52" s="15"/>
      <c r="DD52" s="15"/>
      <c r="DE52" s="15"/>
      <c r="DF52" s="15"/>
      <c r="DG52" s="15"/>
      <c r="DH52" s="15"/>
      <c r="DI52" s="15"/>
      <c r="DJ52" s="15"/>
      <c r="DK52" s="15"/>
      <c r="DL52" s="15"/>
      <c r="DM52" s="15"/>
      <c r="DN52" s="15"/>
      <c r="DO52" s="15"/>
      <c r="DP52" s="15"/>
      <c r="DQ52" s="15"/>
      <c r="DR52" s="15"/>
      <c r="DS52" s="15"/>
      <c r="DT52" s="15"/>
      <c r="DU52" s="15"/>
      <c r="DV52" s="15"/>
      <c r="DW52" s="15"/>
      <c r="DX52" s="15"/>
      <c r="DY52" s="15"/>
      <c r="DZ52" s="15"/>
      <c r="EA52" s="15"/>
      <c r="EB52" s="15"/>
      <c r="EC52" s="15"/>
      <c r="ED52" s="15"/>
      <c r="EE52" s="15"/>
      <c r="EF52" s="15"/>
      <c r="EG52" s="15"/>
      <c r="EH52" s="15"/>
      <c r="EI52" s="15"/>
      <c r="EJ52" s="15"/>
      <c r="EK52" s="15"/>
      <c r="EL52" s="15"/>
      <c r="EM52" s="15"/>
      <c r="EN52" s="15"/>
      <c r="EO52" s="15"/>
      <c r="EP52" s="15"/>
      <c r="EQ52" s="15"/>
      <c r="ER52" s="15"/>
      <c r="ES52" s="15"/>
      <c r="ET52" s="15"/>
      <c r="EU52" s="15"/>
      <c r="EV52" s="15"/>
      <c r="EW52" s="15"/>
      <c r="EX52" s="15"/>
      <c r="EY52" s="15"/>
      <c r="EZ52" s="15"/>
      <c r="FA52" s="15"/>
      <c r="FB52" s="15"/>
      <c r="FC52" s="15"/>
      <c r="FD52" s="15"/>
      <c r="FE52" s="15"/>
      <c r="FF52" s="15"/>
      <c r="FG52" s="15"/>
      <c r="FH52" s="15"/>
      <c r="FI52" s="15"/>
      <c r="FJ52" s="15"/>
      <c r="FK52" s="15"/>
      <c r="FL52" s="15"/>
      <c r="FM52" s="15"/>
      <c r="FN52" s="15"/>
      <c r="FO52" s="15"/>
      <c r="FP52" s="15"/>
      <c r="FQ52" s="15"/>
      <c r="FR52" s="15"/>
      <c r="FS52" s="15"/>
      <c r="FT52" s="15"/>
      <c r="FU52" s="15"/>
      <c r="FV52" s="15"/>
      <c r="FW52" s="15"/>
      <c r="FX52" s="15"/>
      <c r="FY52" s="15"/>
      <c r="FZ52" s="15"/>
      <c r="GA52" s="15"/>
      <c r="GB52" s="15"/>
      <c r="GC52" s="15"/>
      <c r="GD52" s="15"/>
      <c r="GE52" s="15"/>
      <c r="GF52" s="15"/>
      <c r="GG52" s="15"/>
      <c r="GH52" s="15"/>
      <c r="GI52" s="15"/>
      <c r="GJ52" s="15"/>
      <c r="GK52" s="15"/>
      <c r="GL52" s="15"/>
      <c r="GM52" s="15"/>
      <c r="GN52" s="15"/>
      <c r="GO52" s="15"/>
      <c r="GP52" s="15"/>
      <c r="GQ52" s="15"/>
      <c r="GR52" s="15"/>
      <c r="GS52" s="15"/>
      <c r="GT52" s="15"/>
      <c r="GU52" s="15"/>
      <c r="GV52" s="15"/>
      <c r="GW52" s="15"/>
      <c r="GX52" s="15"/>
      <c r="GY52" s="15"/>
      <c r="GZ52" s="15"/>
      <c r="HA52" s="15"/>
      <c r="HB52" s="15"/>
      <c r="HC52" s="15"/>
      <c r="HD52" s="15"/>
      <c r="HE52" s="15"/>
      <c r="HF52" s="15"/>
      <c r="HG52" s="15"/>
      <c r="HH52" s="15"/>
      <c r="HI52" s="15"/>
      <c r="HJ52" s="15"/>
      <c r="HK52" s="15"/>
      <c r="HL52" s="15"/>
      <c r="HM52" s="15"/>
      <c r="HN52" s="15"/>
      <c r="HO52" s="15"/>
      <c r="HP52" s="15"/>
      <c r="HQ52" s="15"/>
      <c r="HR52" s="15"/>
      <c r="HS52" s="15"/>
      <c r="HT52" s="15"/>
      <c r="HU52" s="15"/>
      <c r="HV52" s="15"/>
      <c r="HW52" s="15"/>
      <c r="HX52" s="15"/>
      <c r="HY52" s="15"/>
      <c r="HZ52" s="15"/>
      <c r="IA52" s="15"/>
      <c r="IB52" s="15"/>
      <c r="IC52" s="15"/>
      <c r="ID52" s="15"/>
      <c r="IE52" s="15"/>
      <c r="IF52" s="15"/>
      <c r="IG52" s="15"/>
      <c r="IH52" s="15"/>
      <c r="II52" s="15"/>
      <c r="IJ52" s="15"/>
      <c r="IK52" s="15"/>
      <c r="IL52" s="15"/>
      <c r="IM52" s="15"/>
      <c r="IN52" s="15"/>
      <c r="IO52" s="15"/>
      <c r="IP52" s="15"/>
      <c r="IQ52" s="15"/>
      <c r="IR52" s="15"/>
      <c r="IS52" s="15"/>
    </row>
    <row r="53" spans="1:16384" s="1" customFormat="1" ht="36.950000000000003" customHeight="1" outlineLevel="1" x14ac:dyDescent="0.25">
      <c r="A53" s="211"/>
      <c r="B53" s="400" t="s">
        <v>966</v>
      </c>
      <c r="C53" s="561"/>
      <c r="D53" s="561"/>
      <c r="E53" s="624">
        <f t="shared" si="8"/>
        <v>0</v>
      </c>
      <c r="F53" s="626"/>
      <c r="G53" s="626"/>
      <c r="H53" s="626"/>
      <c r="I53" s="626"/>
      <c r="J53" s="626"/>
      <c r="K53" s="563"/>
      <c r="L53" s="219"/>
      <c r="M53" s="219"/>
      <c r="U53" s="218"/>
      <c r="V53" s="218"/>
    </row>
    <row r="54" spans="1:16384" s="1" customFormat="1" ht="36.950000000000003" customHeight="1" outlineLevel="1" x14ac:dyDescent="0.25">
      <c r="A54" s="211"/>
      <c r="B54" s="400" t="s">
        <v>1024</v>
      </c>
      <c r="C54" s="561"/>
      <c r="D54" s="561"/>
      <c r="E54" s="624">
        <f t="shared" si="8"/>
        <v>0</v>
      </c>
      <c r="F54" s="626"/>
      <c r="G54" s="626"/>
      <c r="H54" s="626"/>
      <c r="I54" s="626"/>
      <c r="J54" s="626"/>
      <c r="K54" s="529"/>
      <c r="L54" s="220"/>
      <c r="M54" s="220"/>
      <c r="N54" s="6"/>
      <c r="O54" s="6"/>
      <c r="P54" s="6"/>
      <c r="Q54" s="6"/>
      <c r="R54" s="6"/>
      <c r="S54" s="6"/>
      <c r="T54" s="6"/>
      <c r="U54" s="221"/>
      <c r="V54" s="221"/>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row>
    <row r="55" spans="1:16384" s="1" customFormat="1" ht="36.950000000000003" customHeight="1" outlineLevel="1" x14ac:dyDescent="0.25">
      <c r="A55" s="211"/>
      <c r="B55" s="400" t="s">
        <v>967</v>
      </c>
      <c r="C55" s="561"/>
      <c r="D55" s="561"/>
      <c r="E55" s="624">
        <f t="shared" si="8"/>
        <v>0</v>
      </c>
      <c r="F55" s="626"/>
      <c r="G55" s="626"/>
      <c r="H55" s="626"/>
      <c r="I55" s="626"/>
      <c r="J55" s="626"/>
      <c r="K55" s="529"/>
      <c r="L55" s="220"/>
      <c r="M55" s="220"/>
      <c r="N55" s="6"/>
      <c r="O55" s="6"/>
      <c r="P55" s="6"/>
      <c r="Q55" s="6"/>
      <c r="R55" s="6"/>
      <c r="S55" s="6"/>
      <c r="T55" s="6"/>
      <c r="U55" s="221"/>
      <c r="V55" s="221"/>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row>
    <row r="56" spans="1:16384" s="1" customFormat="1" ht="24.2" customHeight="1" x14ac:dyDescent="0.25">
      <c r="A56" s="181" t="s">
        <v>338</v>
      </c>
      <c r="B56" s="203" t="s">
        <v>1247</v>
      </c>
      <c r="C56" s="415"/>
      <c r="D56" s="415"/>
      <c r="E56" s="623">
        <f t="shared" si="8"/>
        <v>6883.7449999999999</v>
      </c>
      <c r="F56" s="623">
        <v>35</v>
      </c>
      <c r="G56" s="623">
        <f>SUM(G57:G70)</f>
        <v>0</v>
      </c>
      <c r="H56" s="623">
        <f>H61+H67</f>
        <v>0</v>
      </c>
      <c r="I56" s="623">
        <f>SUM(I57:I70)</f>
        <v>5262.5</v>
      </c>
      <c r="J56" s="623">
        <f>SUM(J57:J61)+J67</f>
        <v>1621.2449999999999</v>
      </c>
      <c r="K56" s="415"/>
      <c r="L56" s="220"/>
      <c r="M56" s="220"/>
      <c r="N56" s="6"/>
      <c r="O56" s="6"/>
      <c r="P56" s="247">
        <f>E56-H56-I56-J56-G56</f>
        <v>0</v>
      </c>
      <c r="Q56" s="6"/>
      <c r="R56" s="6"/>
      <c r="S56" s="6"/>
      <c r="T56" s="6"/>
      <c r="U56" s="221"/>
      <c r="V56" s="221"/>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row>
    <row r="57" spans="1:16384" s="1" customFormat="1" ht="39.75" customHeight="1" outlineLevel="1" x14ac:dyDescent="0.25">
      <c r="A57" s="169" t="s">
        <v>22</v>
      </c>
      <c r="B57" s="202" t="s">
        <v>1062</v>
      </c>
      <c r="C57" s="528"/>
      <c r="D57" s="528"/>
      <c r="E57" s="624">
        <f t="shared" si="8"/>
        <v>5262.5</v>
      </c>
      <c r="F57" s="624"/>
      <c r="G57" s="624"/>
      <c r="H57" s="624"/>
      <c r="I57" s="624">
        <f>5146.5+'CHi khác theo biên chế trường'!J9</f>
        <v>5262.5</v>
      </c>
      <c r="J57" s="624"/>
      <c r="K57" s="415"/>
      <c r="L57" s="396" t="e">
        <f>SUM(#REF!)</f>
        <v>#REF!</v>
      </c>
      <c r="M57" s="397" t="e">
        <f>#REF!-L57</f>
        <v>#REF!</v>
      </c>
      <c r="P57" s="217" t="e">
        <f>G57+#REF!</f>
        <v>#REF!</v>
      </c>
      <c r="U57" s="218"/>
      <c r="V57" s="218"/>
    </row>
    <row r="58" spans="1:16384" s="1" customFormat="1" ht="18.600000000000001" customHeight="1" outlineLevel="1" x14ac:dyDescent="0.25">
      <c r="A58" s="169" t="s">
        <v>22</v>
      </c>
      <c r="B58" s="398" t="s">
        <v>1060</v>
      </c>
      <c r="C58" s="556"/>
      <c r="D58" s="556"/>
      <c r="E58" s="624">
        <f t="shared" si="8"/>
        <v>170.93899999999999</v>
      </c>
      <c r="F58" s="624"/>
      <c r="G58" s="624"/>
      <c r="H58" s="624"/>
      <c r="I58" s="624"/>
      <c r="J58" s="624">
        <f>141.851+$M$28</f>
        <v>170.93899999999999</v>
      </c>
      <c r="K58" s="415"/>
      <c r="L58" s="219"/>
      <c r="M58" s="219"/>
      <c r="U58" s="218"/>
      <c r="V58" s="218"/>
    </row>
    <row r="59" spans="1:16384" s="1" customFormat="1" ht="21.6" customHeight="1" outlineLevel="1" x14ac:dyDescent="0.25">
      <c r="A59" s="169" t="s">
        <v>22</v>
      </c>
      <c r="B59" s="398" t="s">
        <v>1260</v>
      </c>
      <c r="C59" s="556"/>
      <c r="D59" s="556"/>
      <c r="E59" s="624">
        <f t="shared" si="8"/>
        <v>0</v>
      </c>
      <c r="F59" s="624"/>
      <c r="G59" s="624"/>
      <c r="H59" s="624"/>
      <c r="I59" s="624"/>
      <c r="J59" s="624"/>
      <c r="K59" s="415"/>
      <c r="L59" s="219"/>
      <c r="M59" s="219"/>
      <c r="U59" s="218"/>
      <c r="V59" s="218"/>
    </row>
    <row r="60" spans="1:16384" s="1" customFormat="1" ht="21.6" customHeight="1" outlineLevel="1" x14ac:dyDescent="0.25">
      <c r="A60" s="169" t="s">
        <v>22</v>
      </c>
      <c r="B60" s="398" t="s">
        <v>1114</v>
      </c>
      <c r="C60" s="556"/>
      <c r="D60" s="556"/>
      <c r="E60" s="625">
        <f t="shared" si="8"/>
        <v>146.125</v>
      </c>
      <c r="F60" s="624"/>
      <c r="G60" s="624"/>
      <c r="H60" s="624"/>
      <c r="I60" s="624"/>
      <c r="J60" s="624">
        <v>146.125</v>
      </c>
      <c r="K60" s="415"/>
      <c r="L60" s="219"/>
      <c r="M60" s="219"/>
      <c r="U60" s="218"/>
      <c r="V60" s="218"/>
    </row>
    <row r="61" spans="1:16384" s="1" customFormat="1" ht="18.600000000000001" customHeight="1" x14ac:dyDescent="0.25">
      <c r="A61" s="204" t="s">
        <v>22</v>
      </c>
      <c r="B61" s="399" t="s">
        <v>1020</v>
      </c>
      <c r="C61" s="559"/>
      <c r="D61" s="559"/>
      <c r="E61" s="623">
        <f t="shared" si="8"/>
        <v>1304.181</v>
      </c>
      <c r="F61" s="623"/>
      <c r="G61" s="623"/>
      <c r="H61" s="623"/>
      <c r="I61" s="623"/>
      <c r="J61" s="623">
        <f>SUM(J62:J66)</f>
        <v>1304.181</v>
      </c>
      <c r="K61" s="560"/>
      <c r="L61" s="219"/>
      <c r="M61" s="219"/>
      <c r="U61" s="218"/>
      <c r="V61" s="218"/>
    </row>
    <row r="62" spans="1:16384" s="1" customFormat="1" ht="35.85" customHeight="1" outlineLevel="1" x14ac:dyDescent="0.25">
      <c r="A62" s="211"/>
      <c r="B62" s="400" t="s">
        <v>1021</v>
      </c>
      <c r="C62" s="561"/>
      <c r="D62" s="561"/>
      <c r="E62" s="624">
        <f t="shared" si="8"/>
        <v>0</v>
      </c>
      <c r="F62" s="626"/>
      <c r="G62" s="626"/>
      <c r="H62" s="626"/>
      <c r="I62" s="626"/>
      <c r="J62" s="626"/>
      <c r="K62" s="563"/>
      <c r="L62" s="206"/>
      <c r="M62" s="206"/>
      <c r="N62" s="198"/>
      <c r="O62" s="198"/>
      <c r="P62" s="198"/>
      <c r="Q62" s="198"/>
      <c r="R62" s="198"/>
      <c r="S62" s="198"/>
      <c r="T62" s="198"/>
      <c r="U62" s="207"/>
      <c r="V62" s="207"/>
      <c r="W62" s="198"/>
      <c r="X62" s="198"/>
      <c r="Y62" s="198"/>
      <c r="Z62" s="198"/>
      <c r="AA62" s="198"/>
      <c r="AB62" s="198"/>
      <c r="AC62" s="198"/>
      <c r="AD62" s="198"/>
      <c r="AE62" s="198"/>
      <c r="AF62" s="198"/>
      <c r="AG62" s="198"/>
      <c r="AH62" s="198"/>
      <c r="AI62" s="198"/>
      <c r="AJ62" s="198"/>
      <c r="AK62" s="198"/>
      <c r="AL62" s="198"/>
      <c r="AM62" s="198"/>
      <c r="AN62" s="198"/>
      <c r="AO62" s="198"/>
      <c r="AP62" s="198"/>
      <c r="AQ62" s="198"/>
      <c r="AR62" s="198"/>
      <c r="AS62" s="198"/>
      <c r="AT62" s="198"/>
      <c r="AU62" s="198"/>
      <c r="AV62" s="198"/>
      <c r="AW62" s="198"/>
      <c r="AX62" s="198"/>
      <c r="AY62" s="198"/>
      <c r="AZ62" s="198"/>
      <c r="BA62" s="198"/>
      <c r="BB62" s="198"/>
      <c r="BC62" s="198"/>
      <c r="BD62" s="198"/>
      <c r="BE62" s="198"/>
      <c r="BF62" s="198"/>
      <c r="BG62" s="198"/>
      <c r="BH62" s="198"/>
      <c r="BI62" s="198"/>
      <c r="BJ62" s="198"/>
      <c r="BK62" s="198"/>
      <c r="BL62" s="198"/>
      <c r="BM62" s="198"/>
      <c r="BN62" s="198"/>
      <c r="BO62" s="198"/>
      <c r="BP62" s="198"/>
      <c r="BQ62" s="198"/>
      <c r="BR62" s="198"/>
      <c r="BS62" s="198"/>
      <c r="BT62" s="198"/>
      <c r="BU62" s="198"/>
      <c r="BV62" s="198"/>
      <c r="BW62" s="198"/>
      <c r="BX62" s="198"/>
      <c r="BY62" s="198"/>
      <c r="BZ62" s="198"/>
      <c r="CA62" s="198"/>
      <c r="CB62" s="198"/>
      <c r="CC62" s="198"/>
      <c r="CD62" s="198"/>
      <c r="CE62" s="198"/>
      <c r="CF62" s="198"/>
      <c r="CG62" s="198"/>
      <c r="CH62" s="198"/>
      <c r="CI62" s="198"/>
      <c r="CJ62" s="198"/>
      <c r="CK62" s="198"/>
      <c r="CL62" s="198"/>
      <c r="CM62" s="198"/>
      <c r="CN62" s="198"/>
      <c r="CO62" s="198"/>
      <c r="CP62" s="198"/>
      <c r="CQ62" s="198"/>
      <c r="CR62" s="198"/>
      <c r="CS62" s="198"/>
      <c r="CT62" s="198"/>
      <c r="CU62" s="198"/>
      <c r="CV62" s="198"/>
      <c r="CW62" s="198"/>
      <c r="CX62" s="198"/>
      <c r="CY62" s="198"/>
      <c r="CZ62" s="198"/>
      <c r="DA62" s="198"/>
      <c r="DB62" s="198"/>
      <c r="DC62" s="198"/>
      <c r="DD62" s="198"/>
      <c r="DE62" s="198"/>
      <c r="DF62" s="198"/>
      <c r="DG62" s="198"/>
      <c r="DH62" s="198"/>
      <c r="DI62" s="198"/>
      <c r="DJ62" s="198"/>
      <c r="DK62" s="198"/>
      <c r="DL62" s="198"/>
      <c r="DM62" s="198"/>
      <c r="DN62" s="198"/>
      <c r="DO62" s="198"/>
      <c r="DP62" s="198"/>
      <c r="DQ62" s="198"/>
      <c r="DR62" s="198"/>
      <c r="DS62" s="198"/>
      <c r="DT62" s="198"/>
      <c r="DU62" s="198"/>
      <c r="DV62" s="198"/>
      <c r="DW62" s="198"/>
      <c r="DX62" s="198"/>
      <c r="DY62" s="198"/>
      <c r="DZ62" s="198"/>
      <c r="EA62" s="198"/>
      <c r="EB62" s="198"/>
      <c r="EC62" s="198"/>
      <c r="ED62" s="198"/>
      <c r="EE62" s="198"/>
      <c r="EF62" s="198"/>
      <c r="EG62" s="198"/>
      <c r="EH62" s="198"/>
      <c r="EI62" s="198"/>
      <c r="EJ62" s="198"/>
      <c r="EK62" s="198"/>
      <c r="EL62" s="198"/>
      <c r="EM62" s="198"/>
      <c r="EN62" s="198"/>
      <c r="EO62" s="198"/>
      <c r="EP62" s="198"/>
      <c r="EQ62" s="198"/>
      <c r="ER62" s="198"/>
      <c r="ES62" s="198"/>
      <c r="ET62" s="198"/>
      <c r="EU62" s="198"/>
      <c r="EV62" s="198"/>
      <c r="EW62" s="198"/>
      <c r="EX62" s="198"/>
      <c r="EY62" s="198"/>
      <c r="EZ62" s="198"/>
      <c r="FA62" s="198"/>
      <c r="FB62" s="198"/>
      <c r="FC62" s="198"/>
      <c r="FD62" s="198"/>
      <c r="FE62" s="198"/>
      <c r="FF62" s="198"/>
      <c r="FG62" s="198"/>
      <c r="FH62" s="198"/>
      <c r="FI62" s="198"/>
      <c r="FJ62" s="198"/>
      <c r="FK62" s="198"/>
      <c r="FL62" s="198"/>
      <c r="FM62" s="198"/>
      <c r="FN62" s="198"/>
      <c r="FO62" s="198"/>
      <c r="FP62" s="198"/>
      <c r="FQ62" s="198"/>
      <c r="FR62" s="198"/>
      <c r="FS62" s="198"/>
      <c r="FT62" s="198"/>
      <c r="FU62" s="198"/>
      <c r="FV62" s="198"/>
      <c r="FW62" s="198"/>
      <c r="FX62" s="198"/>
      <c r="FY62" s="198"/>
      <c r="FZ62" s="198"/>
      <c r="GA62" s="198"/>
      <c r="GB62" s="198"/>
      <c r="GC62" s="198"/>
      <c r="GD62" s="198"/>
      <c r="GE62" s="198"/>
      <c r="GF62" s="198"/>
      <c r="GG62" s="198"/>
      <c r="GH62" s="198"/>
      <c r="GI62" s="198"/>
      <c r="GJ62" s="198"/>
      <c r="GK62" s="198"/>
      <c r="GL62" s="198"/>
      <c r="GM62" s="198"/>
      <c r="GN62" s="198"/>
      <c r="GO62" s="198"/>
      <c r="GP62" s="198"/>
      <c r="GQ62" s="198"/>
      <c r="GR62" s="198"/>
      <c r="GS62" s="198"/>
      <c r="GT62" s="198"/>
      <c r="GU62" s="198"/>
      <c r="GV62" s="198"/>
      <c r="GW62" s="198"/>
      <c r="GX62" s="198"/>
      <c r="GY62" s="198"/>
      <c r="GZ62" s="198"/>
      <c r="HA62" s="198"/>
      <c r="HB62" s="198"/>
      <c r="HC62" s="198"/>
      <c r="HD62" s="198"/>
      <c r="HE62" s="198"/>
      <c r="HF62" s="198"/>
      <c r="HG62" s="198"/>
      <c r="HH62" s="198"/>
      <c r="HI62" s="198"/>
      <c r="HJ62" s="198"/>
      <c r="HK62" s="198"/>
      <c r="HL62" s="198"/>
      <c r="HM62" s="198"/>
      <c r="HN62" s="198"/>
      <c r="HO62" s="198"/>
      <c r="HP62" s="198"/>
      <c r="HQ62" s="198"/>
      <c r="HR62" s="198"/>
      <c r="HS62" s="198"/>
      <c r="HT62" s="198"/>
      <c r="HU62" s="198"/>
      <c r="HV62" s="198"/>
      <c r="HW62" s="198"/>
      <c r="HX62" s="198"/>
      <c r="HY62" s="198"/>
      <c r="HZ62" s="198"/>
      <c r="IA62" s="198"/>
      <c r="IB62" s="198"/>
      <c r="IC62" s="198"/>
      <c r="ID62" s="198"/>
      <c r="IE62" s="198"/>
      <c r="IF62" s="198"/>
      <c r="IG62" s="198"/>
      <c r="IH62" s="198"/>
      <c r="II62" s="198"/>
      <c r="IJ62" s="198"/>
      <c r="IK62" s="198"/>
      <c r="IL62" s="198"/>
      <c r="IM62" s="198"/>
      <c r="IN62" s="198"/>
      <c r="IO62" s="198"/>
      <c r="IP62" s="198"/>
      <c r="IQ62" s="198"/>
      <c r="IR62" s="198"/>
      <c r="IS62" s="198"/>
    </row>
    <row r="63" spans="1:16384" s="1" customFormat="1" ht="27" customHeight="1" outlineLevel="1" x14ac:dyDescent="0.25">
      <c r="A63" s="401"/>
      <c r="B63" s="402" t="s">
        <v>1022</v>
      </c>
      <c r="C63" s="564"/>
      <c r="D63" s="564"/>
      <c r="E63" s="625">
        <f t="shared" si="8"/>
        <v>503.57</v>
      </c>
      <c r="F63" s="627"/>
      <c r="G63" s="627"/>
      <c r="H63" s="627"/>
      <c r="I63" s="627"/>
      <c r="J63" s="627">
        <f>0.19+503.38</f>
        <v>503.57</v>
      </c>
      <c r="K63" s="565"/>
      <c r="L63" s="401"/>
      <c r="M63" s="402"/>
      <c r="N63" s="403"/>
      <c r="O63" s="403"/>
      <c r="P63" s="404"/>
      <c r="Q63" s="405"/>
      <c r="R63" s="405"/>
      <c r="S63" s="405"/>
      <c r="T63" s="405"/>
      <c r="U63" s="405"/>
      <c r="V63" s="406"/>
      <c r="W63" s="401"/>
      <c r="X63" s="402"/>
      <c r="Y63" s="403"/>
      <c r="Z63" s="403"/>
      <c r="AA63" s="404"/>
      <c r="AB63" s="405"/>
      <c r="AC63" s="405"/>
      <c r="AD63" s="405"/>
      <c r="AE63" s="405"/>
      <c r="AF63" s="405"/>
      <c r="AG63" s="406"/>
      <c r="AH63" s="401"/>
      <c r="AI63" s="402"/>
      <c r="AJ63" s="403"/>
      <c r="AK63" s="403"/>
      <c r="AL63" s="404"/>
      <c r="AM63" s="405"/>
      <c r="AN63" s="405"/>
      <c r="AO63" s="405"/>
      <c r="AP63" s="405"/>
      <c r="AQ63" s="405"/>
      <c r="AR63" s="406"/>
      <c r="AS63" s="401"/>
      <c r="AT63" s="402"/>
      <c r="AU63" s="403"/>
      <c r="AV63" s="403"/>
      <c r="AW63" s="404"/>
      <c r="AX63" s="405"/>
      <c r="AY63" s="405"/>
      <c r="AZ63" s="405"/>
      <c r="BA63" s="405"/>
      <c r="BB63" s="405"/>
      <c r="BC63" s="406"/>
      <c r="BD63" s="401"/>
      <c r="BE63" s="402"/>
      <c r="BF63" s="403"/>
      <c r="BG63" s="403"/>
      <c r="BH63" s="404"/>
      <c r="BI63" s="405"/>
      <c r="BJ63" s="405"/>
      <c r="BK63" s="405"/>
      <c r="BL63" s="405"/>
      <c r="BM63" s="405"/>
      <c r="BN63" s="406"/>
      <c r="BO63" s="401"/>
      <c r="BP63" s="402"/>
      <c r="BQ63" s="403"/>
      <c r="BR63" s="403"/>
      <c r="BS63" s="404"/>
      <c r="BT63" s="405"/>
      <c r="BU63" s="405"/>
      <c r="BV63" s="405"/>
      <c r="BW63" s="405"/>
      <c r="BX63" s="405"/>
      <c r="BY63" s="406"/>
      <c r="BZ63" s="401"/>
      <c r="CA63" s="402"/>
      <c r="CB63" s="403"/>
      <c r="CC63" s="403"/>
      <c r="CD63" s="404"/>
      <c r="CE63" s="405"/>
      <c r="CF63" s="405"/>
      <c r="CG63" s="405"/>
      <c r="CH63" s="405"/>
      <c r="CI63" s="405"/>
      <c r="CJ63" s="406"/>
      <c r="CK63" s="401"/>
      <c r="CL63" s="402"/>
      <c r="CM63" s="403"/>
      <c r="CN63" s="403"/>
      <c r="CO63" s="404"/>
      <c r="CP63" s="405"/>
      <c r="CQ63" s="405"/>
      <c r="CR63" s="405"/>
      <c r="CS63" s="405"/>
      <c r="CT63" s="405"/>
      <c r="CU63" s="406"/>
      <c r="CV63" s="401"/>
      <c r="CW63" s="402"/>
      <c r="CX63" s="403"/>
      <c r="CY63" s="403"/>
      <c r="CZ63" s="404"/>
      <c r="DA63" s="405"/>
      <c r="DB63" s="405"/>
      <c r="DC63" s="405"/>
      <c r="DD63" s="405"/>
      <c r="DE63" s="405"/>
      <c r="DF63" s="406"/>
      <c r="DG63" s="401"/>
      <c r="DH63" s="402"/>
      <c r="DI63" s="403"/>
      <c r="DJ63" s="403"/>
      <c r="DK63" s="404"/>
      <c r="DL63" s="405"/>
      <c r="DM63" s="405"/>
      <c r="DN63" s="405"/>
      <c r="DO63" s="405"/>
      <c r="DP63" s="405"/>
      <c r="DQ63" s="406"/>
      <c r="DR63" s="401"/>
      <c r="DS63" s="402"/>
      <c r="DT63" s="403"/>
      <c r="DU63" s="403"/>
      <c r="DV63" s="404"/>
      <c r="DW63" s="405"/>
      <c r="DX63" s="405"/>
      <c r="DY63" s="405"/>
      <c r="DZ63" s="405"/>
      <c r="EA63" s="405"/>
      <c r="EB63" s="406"/>
      <c r="EC63" s="401"/>
      <c r="ED63" s="402"/>
      <c r="EE63" s="403"/>
      <c r="EF63" s="403"/>
      <c r="EG63" s="404"/>
      <c r="EH63" s="405"/>
      <c r="EI63" s="405"/>
      <c r="EJ63" s="405"/>
      <c r="EK63" s="405"/>
      <c r="EL63" s="405"/>
      <c r="EM63" s="406"/>
      <c r="EN63" s="401"/>
      <c r="EO63" s="402"/>
      <c r="EP63" s="403"/>
      <c r="EQ63" s="403"/>
      <c r="ER63" s="404"/>
      <c r="ES63" s="405"/>
      <c r="ET63" s="405"/>
      <c r="EU63" s="405"/>
      <c r="EV63" s="405"/>
      <c r="EW63" s="405"/>
      <c r="EX63" s="406"/>
      <c r="EY63" s="401"/>
      <c r="EZ63" s="402"/>
      <c r="FA63" s="403"/>
      <c r="FB63" s="403"/>
      <c r="FC63" s="404"/>
      <c r="FD63" s="405"/>
      <c r="FE63" s="405"/>
      <c r="FF63" s="405"/>
      <c r="FG63" s="405"/>
      <c r="FH63" s="405"/>
      <c r="FI63" s="406"/>
      <c r="FJ63" s="401"/>
      <c r="FK63" s="402"/>
      <c r="FL63" s="403"/>
      <c r="FM63" s="403"/>
      <c r="FN63" s="404"/>
      <c r="FO63" s="405"/>
      <c r="FP63" s="405"/>
      <c r="FQ63" s="405"/>
      <c r="FR63" s="405"/>
      <c r="FS63" s="405"/>
      <c r="FT63" s="406"/>
      <c r="FU63" s="401"/>
      <c r="FV63" s="402"/>
      <c r="FW63" s="403"/>
      <c r="FX63" s="403"/>
      <c r="FY63" s="404"/>
      <c r="FZ63" s="405"/>
      <c r="GA63" s="405"/>
      <c r="GB63" s="405"/>
      <c r="GC63" s="405"/>
      <c r="GD63" s="405"/>
      <c r="GE63" s="406"/>
      <c r="GF63" s="401"/>
      <c r="GG63" s="402"/>
      <c r="GH63" s="403"/>
      <c r="GI63" s="403"/>
      <c r="GJ63" s="404"/>
      <c r="GK63" s="405"/>
      <c r="GL63" s="405"/>
      <c r="GM63" s="405"/>
      <c r="GN63" s="405"/>
      <c r="GO63" s="405"/>
      <c r="GP63" s="406"/>
      <c r="GQ63" s="401"/>
      <c r="GR63" s="402"/>
      <c r="GS63" s="403"/>
      <c r="GT63" s="403"/>
      <c r="GU63" s="404"/>
      <c r="GV63" s="405"/>
      <c r="GW63" s="405"/>
      <c r="GX63" s="405"/>
      <c r="GY63" s="405"/>
      <c r="GZ63" s="405"/>
      <c r="HA63" s="406"/>
      <c r="HB63" s="401"/>
      <c r="HC63" s="402"/>
      <c r="HD63" s="403"/>
      <c r="HE63" s="403"/>
      <c r="HF63" s="404"/>
      <c r="HG63" s="405"/>
      <c r="HH63" s="405"/>
      <c r="HI63" s="405"/>
      <c r="HJ63" s="405"/>
      <c r="HK63" s="405"/>
      <c r="HL63" s="406"/>
      <c r="HM63" s="401"/>
      <c r="HN63" s="402"/>
      <c r="HO63" s="403"/>
      <c r="HP63" s="403"/>
      <c r="HQ63" s="404"/>
      <c r="HR63" s="405"/>
      <c r="HS63" s="405"/>
      <c r="HT63" s="405"/>
      <c r="HU63" s="405"/>
      <c r="HV63" s="405"/>
      <c r="HW63" s="406"/>
      <c r="HX63" s="401"/>
      <c r="HY63" s="402"/>
      <c r="HZ63" s="403"/>
      <c r="IA63" s="403"/>
      <c r="IB63" s="404"/>
      <c r="IC63" s="405"/>
      <c r="ID63" s="405"/>
      <c r="IE63" s="405"/>
      <c r="IF63" s="405"/>
      <c r="IG63" s="405"/>
      <c r="IH63" s="406"/>
      <c r="II63" s="401"/>
      <c r="IJ63" s="402"/>
      <c r="IK63" s="403"/>
      <c r="IL63" s="403"/>
      <c r="IM63" s="404"/>
      <c r="IN63" s="405"/>
      <c r="IO63" s="405"/>
      <c r="IP63" s="405"/>
      <c r="IQ63" s="405"/>
      <c r="IR63" s="405"/>
      <c r="IS63" s="406"/>
      <c r="IT63" s="401"/>
      <c r="IU63" s="402"/>
      <c r="IV63" s="403"/>
      <c r="IW63" s="403"/>
      <c r="IX63" s="404"/>
      <c r="IY63" s="405"/>
      <c r="IZ63" s="405"/>
      <c r="JA63" s="405"/>
      <c r="JB63" s="405"/>
      <c r="JC63" s="405"/>
      <c r="JD63" s="406"/>
      <c r="JE63" s="401"/>
      <c r="JF63" s="402"/>
      <c r="JG63" s="403"/>
      <c r="JH63" s="403"/>
      <c r="JI63" s="404"/>
      <c r="JJ63" s="405"/>
      <c r="JK63" s="405"/>
      <c r="JL63" s="405"/>
      <c r="JM63" s="405"/>
      <c r="JN63" s="405"/>
      <c r="JO63" s="406"/>
      <c r="JP63" s="401"/>
      <c r="JQ63" s="402"/>
      <c r="JR63" s="403"/>
      <c r="JS63" s="403"/>
      <c r="JT63" s="404"/>
      <c r="JU63" s="405"/>
      <c r="JV63" s="405"/>
      <c r="JW63" s="405"/>
      <c r="JX63" s="405"/>
      <c r="JY63" s="405"/>
      <c r="JZ63" s="406"/>
      <c r="KA63" s="401"/>
      <c r="KB63" s="402"/>
      <c r="KC63" s="403"/>
      <c r="KD63" s="403"/>
      <c r="KE63" s="404"/>
      <c r="KF63" s="405"/>
      <c r="KG63" s="405"/>
      <c r="KH63" s="405"/>
      <c r="KI63" s="405"/>
      <c r="KJ63" s="405"/>
      <c r="KK63" s="406"/>
      <c r="KL63" s="401"/>
      <c r="KM63" s="402"/>
      <c r="KN63" s="403"/>
      <c r="KO63" s="403"/>
      <c r="KP63" s="404"/>
      <c r="KQ63" s="405"/>
      <c r="KR63" s="405"/>
      <c r="KS63" s="405"/>
      <c r="KT63" s="405"/>
      <c r="KU63" s="405"/>
      <c r="KV63" s="406"/>
      <c r="KW63" s="401"/>
      <c r="KX63" s="402"/>
      <c r="KY63" s="403"/>
      <c r="KZ63" s="403"/>
      <c r="LA63" s="404"/>
      <c r="LB63" s="405"/>
      <c r="LC63" s="405"/>
      <c r="LD63" s="405"/>
      <c r="LE63" s="405"/>
      <c r="LF63" s="405"/>
      <c r="LG63" s="406"/>
      <c r="LH63" s="401"/>
      <c r="LI63" s="402"/>
      <c r="LJ63" s="403"/>
      <c r="LK63" s="403"/>
      <c r="LL63" s="404"/>
      <c r="LM63" s="405"/>
      <c r="LN63" s="405"/>
      <c r="LO63" s="405"/>
      <c r="LP63" s="405"/>
      <c r="LQ63" s="405"/>
      <c r="LR63" s="406"/>
      <c r="LS63" s="401"/>
      <c r="LT63" s="402"/>
      <c r="LU63" s="403"/>
      <c r="LV63" s="403"/>
      <c r="LW63" s="404"/>
      <c r="LX63" s="405"/>
      <c r="LY63" s="405"/>
      <c r="LZ63" s="405"/>
      <c r="MA63" s="405"/>
      <c r="MB63" s="405"/>
      <c r="MC63" s="406"/>
      <c r="MD63" s="401"/>
      <c r="ME63" s="402"/>
      <c r="MF63" s="403"/>
      <c r="MG63" s="403"/>
      <c r="MH63" s="404"/>
      <c r="MI63" s="405"/>
      <c r="MJ63" s="405"/>
      <c r="MK63" s="405"/>
      <c r="ML63" s="405"/>
      <c r="MM63" s="405"/>
      <c r="MN63" s="406"/>
      <c r="MO63" s="401"/>
      <c r="MP63" s="402"/>
      <c r="MQ63" s="403"/>
      <c r="MR63" s="403"/>
      <c r="MS63" s="404"/>
      <c r="MT63" s="405"/>
      <c r="MU63" s="405"/>
      <c r="MV63" s="405"/>
      <c r="MW63" s="405"/>
      <c r="MX63" s="405"/>
      <c r="MY63" s="406"/>
      <c r="MZ63" s="401"/>
      <c r="NA63" s="402"/>
      <c r="NB63" s="403"/>
      <c r="NC63" s="403"/>
      <c r="ND63" s="404"/>
      <c r="NE63" s="405"/>
      <c r="NF63" s="405"/>
      <c r="NG63" s="405"/>
      <c r="NH63" s="405"/>
      <c r="NI63" s="405"/>
      <c r="NJ63" s="406"/>
      <c r="NK63" s="401"/>
      <c r="NL63" s="402"/>
      <c r="NM63" s="403"/>
      <c r="NN63" s="403"/>
      <c r="NO63" s="404"/>
      <c r="NP63" s="405"/>
      <c r="NQ63" s="405"/>
      <c r="NR63" s="405"/>
      <c r="NS63" s="405"/>
      <c r="NT63" s="405"/>
      <c r="NU63" s="406"/>
      <c r="NV63" s="401"/>
      <c r="NW63" s="402"/>
      <c r="NX63" s="403"/>
      <c r="NY63" s="403"/>
      <c r="NZ63" s="404"/>
      <c r="OA63" s="405"/>
      <c r="OB63" s="405"/>
      <c r="OC63" s="405"/>
      <c r="OD63" s="405"/>
      <c r="OE63" s="405"/>
      <c r="OF63" s="406"/>
      <c r="OG63" s="401"/>
      <c r="OH63" s="402"/>
      <c r="OI63" s="403"/>
      <c r="OJ63" s="403"/>
      <c r="OK63" s="404"/>
      <c r="OL63" s="405"/>
      <c r="OM63" s="405"/>
      <c r="ON63" s="405"/>
      <c r="OO63" s="405"/>
      <c r="OP63" s="405"/>
      <c r="OQ63" s="406"/>
      <c r="OR63" s="401"/>
      <c r="OS63" s="402"/>
      <c r="OT63" s="403"/>
      <c r="OU63" s="403"/>
      <c r="OV63" s="404"/>
      <c r="OW63" s="405"/>
      <c r="OX63" s="405"/>
      <c r="OY63" s="405"/>
      <c r="OZ63" s="405"/>
      <c r="PA63" s="405"/>
      <c r="PB63" s="406"/>
      <c r="PC63" s="401"/>
      <c r="PD63" s="402"/>
      <c r="PE63" s="403"/>
      <c r="PF63" s="403"/>
      <c r="PG63" s="404"/>
      <c r="PH63" s="405"/>
      <c r="PI63" s="405"/>
      <c r="PJ63" s="405"/>
      <c r="PK63" s="405"/>
      <c r="PL63" s="405"/>
      <c r="PM63" s="406"/>
      <c r="PN63" s="401"/>
      <c r="PO63" s="402"/>
      <c r="PP63" s="403"/>
      <c r="PQ63" s="403"/>
      <c r="PR63" s="404"/>
      <c r="PS63" s="405"/>
      <c r="PT63" s="405"/>
      <c r="PU63" s="405"/>
      <c r="PV63" s="405"/>
      <c r="PW63" s="405"/>
      <c r="PX63" s="406"/>
      <c r="PY63" s="401"/>
      <c r="PZ63" s="402"/>
      <c r="QA63" s="403"/>
      <c r="QB63" s="403"/>
      <c r="QC63" s="404"/>
      <c r="QD63" s="405"/>
      <c r="QE63" s="405"/>
      <c r="QF63" s="405"/>
      <c r="QG63" s="405"/>
      <c r="QH63" s="405"/>
      <c r="QI63" s="406"/>
      <c r="QJ63" s="401"/>
      <c r="QK63" s="402"/>
      <c r="QL63" s="403"/>
      <c r="QM63" s="403"/>
      <c r="QN63" s="404"/>
      <c r="QO63" s="405"/>
      <c r="QP63" s="405"/>
      <c r="QQ63" s="405"/>
      <c r="QR63" s="405"/>
      <c r="QS63" s="405"/>
      <c r="QT63" s="406"/>
      <c r="QU63" s="401"/>
      <c r="QV63" s="402"/>
      <c r="QW63" s="403"/>
      <c r="QX63" s="403"/>
      <c r="QY63" s="404"/>
      <c r="QZ63" s="405"/>
      <c r="RA63" s="405"/>
      <c r="RB63" s="405"/>
      <c r="RC63" s="405"/>
      <c r="RD63" s="405"/>
      <c r="RE63" s="406"/>
      <c r="RF63" s="401"/>
      <c r="RG63" s="402"/>
      <c r="RH63" s="403"/>
      <c r="RI63" s="403"/>
      <c r="RJ63" s="404"/>
      <c r="RK63" s="405"/>
      <c r="RL63" s="405"/>
      <c r="RM63" s="405"/>
      <c r="RN63" s="405"/>
      <c r="RO63" s="405"/>
      <c r="RP63" s="406"/>
      <c r="RQ63" s="401"/>
      <c r="RR63" s="402"/>
      <c r="RS63" s="403"/>
      <c r="RT63" s="403"/>
      <c r="RU63" s="404"/>
      <c r="RV63" s="405"/>
      <c r="RW63" s="405"/>
      <c r="RX63" s="405"/>
      <c r="RY63" s="405"/>
      <c r="RZ63" s="405"/>
      <c r="SA63" s="406"/>
      <c r="SB63" s="401"/>
      <c r="SC63" s="402"/>
      <c r="SD63" s="403"/>
      <c r="SE63" s="403"/>
      <c r="SF63" s="404"/>
      <c r="SG63" s="405"/>
      <c r="SH63" s="405"/>
      <c r="SI63" s="405"/>
      <c r="SJ63" s="405"/>
      <c r="SK63" s="405"/>
      <c r="SL63" s="406"/>
      <c r="SM63" s="401"/>
      <c r="SN63" s="402"/>
      <c r="SO63" s="403"/>
      <c r="SP63" s="403"/>
      <c r="SQ63" s="404"/>
      <c r="SR63" s="405"/>
      <c r="SS63" s="405"/>
      <c r="ST63" s="405"/>
      <c r="SU63" s="405"/>
      <c r="SV63" s="405"/>
      <c r="SW63" s="406"/>
      <c r="SX63" s="401"/>
      <c r="SY63" s="402"/>
      <c r="SZ63" s="403"/>
      <c r="TA63" s="403"/>
      <c r="TB63" s="404"/>
      <c r="TC63" s="405"/>
      <c r="TD63" s="405"/>
      <c r="TE63" s="405"/>
      <c r="TF63" s="405"/>
      <c r="TG63" s="405"/>
      <c r="TH63" s="406"/>
      <c r="TI63" s="401"/>
      <c r="TJ63" s="402"/>
      <c r="TK63" s="403"/>
      <c r="TL63" s="403"/>
      <c r="TM63" s="404"/>
      <c r="TN63" s="405"/>
      <c r="TO63" s="405"/>
      <c r="TP63" s="405"/>
      <c r="TQ63" s="405"/>
      <c r="TR63" s="405"/>
      <c r="TS63" s="406"/>
      <c r="TT63" s="401"/>
      <c r="TU63" s="402"/>
      <c r="TV63" s="403"/>
      <c r="TW63" s="403"/>
      <c r="TX63" s="404"/>
      <c r="TY63" s="405"/>
      <c r="TZ63" s="405"/>
      <c r="UA63" s="405"/>
      <c r="UB63" s="405"/>
      <c r="UC63" s="405"/>
      <c r="UD63" s="406"/>
      <c r="UE63" s="401"/>
      <c r="UF63" s="402"/>
      <c r="UG63" s="403"/>
      <c r="UH63" s="403"/>
      <c r="UI63" s="404"/>
      <c r="UJ63" s="405"/>
      <c r="UK63" s="405"/>
      <c r="UL63" s="405"/>
      <c r="UM63" s="405"/>
      <c r="UN63" s="405"/>
      <c r="UO63" s="406"/>
      <c r="UP63" s="401"/>
      <c r="UQ63" s="402"/>
      <c r="UR63" s="403"/>
      <c r="US63" s="403"/>
      <c r="UT63" s="404"/>
      <c r="UU63" s="405"/>
      <c r="UV63" s="405"/>
      <c r="UW63" s="405"/>
      <c r="UX63" s="405"/>
      <c r="UY63" s="405"/>
      <c r="UZ63" s="406"/>
      <c r="VA63" s="401"/>
      <c r="VB63" s="402"/>
      <c r="VC63" s="403"/>
      <c r="VD63" s="403"/>
      <c r="VE63" s="404"/>
      <c r="VF63" s="405"/>
      <c r="VG63" s="405"/>
      <c r="VH63" s="405"/>
      <c r="VI63" s="405"/>
      <c r="VJ63" s="405"/>
      <c r="VK63" s="406"/>
      <c r="VL63" s="401"/>
      <c r="VM63" s="402"/>
      <c r="VN63" s="403"/>
      <c r="VO63" s="403"/>
      <c r="VP63" s="404"/>
      <c r="VQ63" s="405"/>
      <c r="VR63" s="405"/>
      <c r="VS63" s="405"/>
      <c r="VT63" s="405"/>
      <c r="VU63" s="405"/>
      <c r="VV63" s="406"/>
      <c r="VW63" s="401"/>
      <c r="VX63" s="402"/>
      <c r="VY63" s="403"/>
      <c r="VZ63" s="403"/>
      <c r="WA63" s="404"/>
      <c r="WB63" s="405"/>
      <c r="WC63" s="405"/>
      <c r="WD63" s="405"/>
      <c r="WE63" s="405"/>
      <c r="WF63" s="405"/>
      <c r="WG63" s="406"/>
      <c r="WH63" s="401"/>
      <c r="WI63" s="402"/>
      <c r="WJ63" s="403"/>
      <c r="WK63" s="403"/>
      <c r="WL63" s="404"/>
      <c r="WM63" s="405"/>
      <c r="WN63" s="405"/>
      <c r="WO63" s="405"/>
      <c r="WP63" s="405"/>
      <c r="WQ63" s="405"/>
      <c r="WR63" s="406"/>
      <c r="WS63" s="401"/>
      <c r="WT63" s="402"/>
      <c r="WU63" s="403"/>
      <c r="WV63" s="403"/>
      <c r="WW63" s="404"/>
      <c r="WX63" s="405"/>
      <c r="WY63" s="405"/>
      <c r="WZ63" s="405"/>
      <c r="XA63" s="405"/>
      <c r="XB63" s="405"/>
      <c r="XC63" s="406"/>
      <c r="XD63" s="401"/>
      <c r="XE63" s="402"/>
      <c r="XF63" s="403"/>
      <c r="XG63" s="403"/>
      <c r="XH63" s="404"/>
      <c r="XI63" s="405"/>
      <c r="XJ63" s="405"/>
      <c r="XK63" s="405"/>
      <c r="XL63" s="405"/>
      <c r="XM63" s="405"/>
      <c r="XN63" s="406"/>
      <c r="XO63" s="401"/>
      <c r="XP63" s="402"/>
      <c r="XQ63" s="403"/>
      <c r="XR63" s="403"/>
      <c r="XS63" s="404"/>
      <c r="XT63" s="405"/>
      <c r="XU63" s="405"/>
      <c r="XV63" s="405"/>
      <c r="XW63" s="405"/>
      <c r="XX63" s="405"/>
      <c r="XY63" s="406"/>
      <c r="XZ63" s="401"/>
      <c r="YA63" s="402"/>
      <c r="YB63" s="403"/>
      <c r="YC63" s="403"/>
      <c r="YD63" s="404"/>
      <c r="YE63" s="405"/>
      <c r="YF63" s="405"/>
      <c r="YG63" s="405"/>
      <c r="YH63" s="405"/>
      <c r="YI63" s="405"/>
      <c r="YJ63" s="406"/>
      <c r="YK63" s="401"/>
      <c r="YL63" s="402"/>
      <c r="YM63" s="403"/>
      <c r="YN63" s="403"/>
      <c r="YO63" s="404"/>
      <c r="YP63" s="405"/>
      <c r="YQ63" s="405"/>
      <c r="YR63" s="405"/>
      <c r="YS63" s="405"/>
      <c r="YT63" s="405"/>
      <c r="YU63" s="406"/>
      <c r="YV63" s="401"/>
      <c r="YW63" s="402"/>
      <c r="YX63" s="403"/>
      <c r="YY63" s="403"/>
      <c r="YZ63" s="404"/>
      <c r="ZA63" s="405"/>
      <c r="ZB63" s="405"/>
      <c r="ZC63" s="405"/>
      <c r="ZD63" s="405"/>
      <c r="ZE63" s="405"/>
      <c r="ZF63" s="406"/>
      <c r="ZG63" s="401"/>
      <c r="ZH63" s="402"/>
      <c r="ZI63" s="403"/>
      <c r="ZJ63" s="403"/>
      <c r="ZK63" s="404"/>
      <c r="ZL63" s="405"/>
      <c r="ZM63" s="405"/>
      <c r="ZN63" s="405"/>
      <c r="ZO63" s="405"/>
      <c r="ZP63" s="405"/>
      <c r="ZQ63" s="406"/>
      <c r="ZR63" s="401"/>
      <c r="ZS63" s="402"/>
      <c r="ZT63" s="403"/>
      <c r="ZU63" s="403"/>
      <c r="ZV63" s="404"/>
      <c r="ZW63" s="405"/>
      <c r="ZX63" s="405"/>
      <c r="ZY63" s="405"/>
      <c r="ZZ63" s="405"/>
      <c r="AAA63" s="405"/>
      <c r="AAB63" s="406"/>
      <c r="AAC63" s="401"/>
      <c r="AAD63" s="402"/>
      <c r="AAE63" s="403"/>
      <c r="AAF63" s="403"/>
      <c r="AAG63" s="404"/>
      <c r="AAH63" s="405"/>
      <c r="AAI63" s="405"/>
      <c r="AAJ63" s="405"/>
      <c r="AAK63" s="405"/>
      <c r="AAL63" s="405"/>
      <c r="AAM63" s="406"/>
      <c r="AAN63" s="401"/>
      <c r="AAO63" s="402"/>
      <c r="AAP63" s="403"/>
      <c r="AAQ63" s="403"/>
      <c r="AAR63" s="404"/>
      <c r="AAS63" s="405"/>
      <c r="AAT63" s="405"/>
      <c r="AAU63" s="405"/>
      <c r="AAV63" s="405"/>
      <c r="AAW63" s="405"/>
      <c r="AAX63" s="406"/>
      <c r="AAY63" s="401"/>
      <c r="AAZ63" s="402"/>
      <c r="ABA63" s="403"/>
      <c r="ABB63" s="403"/>
      <c r="ABC63" s="404"/>
      <c r="ABD63" s="405"/>
      <c r="ABE63" s="405"/>
      <c r="ABF63" s="405"/>
      <c r="ABG63" s="405"/>
      <c r="ABH63" s="405"/>
      <c r="ABI63" s="406"/>
      <c r="ABJ63" s="401"/>
      <c r="ABK63" s="402"/>
      <c r="ABL63" s="403"/>
      <c r="ABM63" s="403"/>
      <c r="ABN63" s="404"/>
      <c r="ABO63" s="405"/>
      <c r="ABP63" s="405"/>
      <c r="ABQ63" s="405"/>
      <c r="ABR63" s="405"/>
      <c r="ABS63" s="405"/>
      <c r="ABT63" s="406"/>
      <c r="ABU63" s="401"/>
      <c r="ABV63" s="402"/>
      <c r="ABW63" s="403"/>
      <c r="ABX63" s="403"/>
      <c r="ABY63" s="404"/>
      <c r="ABZ63" s="405"/>
      <c r="ACA63" s="405"/>
      <c r="ACB63" s="405"/>
      <c r="ACC63" s="405"/>
      <c r="ACD63" s="405"/>
      <c r="ACE63" s="406"/>
      <c r="ACF63" s="401"/>
      <c r="ACG63" s="402"/>
      <c r="ACH63" s="403"/>
      <c r="ACI63" s="403"/>
      <c r="ACJ63" s="404"/>
      <c r="ACK63" s="405"/>
      <c r="ACL63" s="405"/>
      <c r="ACM63" s="405"/>
      <c r="ACN63" s="405"/>
      <c r="ACO63" s="405"/>
      <c r="ACP63" s="406"/>
      <c r="ACQ63" s="401"/>
      <c r="ACR63" s="402"/>
      <c r="ACS63" s="403"/>
      <c r="ACT63" s="403"/>
      <c r="ACU63" s="404"/>
      <c r="ACV63" s="405"/>
      <c r="ACW63" s="405"/>
      <c r="ACX63" s="405"/>
      <c r="ACY63" s="405"/>
      <c r="ACZ63" s="405"/>
      <c r="ADA63" s="406"/>
      <c r="ADB63" s="401"/>
      <c r="ADC63" s="402"/>
      <c r="ADD63" s="403"/>
      <c r="ADE63" s="403"/>
      <c r="ADF63" s="404"/>
      <c r="ADG63" s="405"/>
      <c r="ADH63" s="405"/>
      <c r="ADI63" s="405"/>
      <c r="ADJ63" s="405"/>
      <c r="ADK63" s="405"/>
      <c r="ADL63" s="406"/>
      <c r="ADM63" s="401"/>
      <c r="ADN63" s="402"/>
      <c r="ADO63" s="403"/>
      <c r="ADP63" s="403"/>
      <c r="ADQ63" s="404"/>
      <c r="ADR63" s="405"/>
      <c r="ADS63" s="405"/>
      <c r="ADT63" s="405"/>
      <c r="ADU63" s="405"/>
      <c r="ADV63" s="405"/>
      <c r="ADW63" s="406"/>
      <c r="ADX63" s="401"/>
      <c r="ADY63" s="402"/>
      <c r="ADZ63" s="403"/>
      <c r="AEA63" s="403"/>
      <c r="AEB63" s="404"/>
      <c r="AEC63" s="405"/>
      <c r="AED63" s="405"/>
      <c r="AEE63" s="405"/>
      <c r="AEF63" s="405"/>
      <c r="AEG63" s="405"/>
      <c r="AEH63" s="406"/>
      <c r="AEI63" s="401"/>
      <c r="AEJ63" s="402"/>
      <c r="AEK63" s="403"/>
      <c r="AEL63" s="403"/>
      <c r="AEM63" s="404"/>
      <c r="AEN63" s="405"/>
      <c r="AEO63" s="405"/>
      <c r="AEP63" s="405"/>
      <c r="AEQ63" s="405"/>
      <c r="AER63" s="405"/>
      <c r="AES63" s="406"/>
      <c r="AET63" s="401"/>
      <c r="AEU63" s="402"/>
      <c r="AEV63" s="403"/>
      <c r="AEW63" s="403"/>
      <c r="AEX63" s="404"/>
      <c r="AEY63" s="405"/>
      <c r="AEZ63" s="405"/>
      <c r="AFA63" s="405"/>
      <c r="AFB63" s="405"/>
      <c r="AFC63" s="405"/>
      <c r="AFD63" s="406"/>
      <c r="AFE63" s="401"/>
      <c r="AFF63" s="402"/>
      <c r="AFG63" s="403"/>
      <c r="AFH63" s="403"/>
      <c r="AFI63" s="404"/>
      <c r="AFJ63" s="405"/>
      <c r="AFK63" s="405"/>
      <c r="AFL63" s="405"/>
      <c r="AFM63" s="405"/>
      <c r="AFN63" s="405"/>
      <c r="AFO63" s="406"/>
      <c r="AFP63" s="401"/>
      <c r="AFQ63" s="402"/>
      <c r="AFR63" s="403"/>
      <c r="AFS63" s="403"/>
      <c r="AFT63" s="404"/>
      <c r="AFU63" s="405"/>
      <c r="AFV63" s="405"/>
      <c r="AFW63" s="405"/>
      <c r="AFX63" s="405"/>
      <c r="AFY63" s="405"/>
      <c r="AFZ63" s="406"/>
      <c r="AGA63" s="401"/>
      <c r="AGB63" s="402"/>
      <c r="AGC63" s="403"/>
      <c r="AGD63" s="403"/>
      <c r="AGE63" s="404"/>
      <c r="AGF63" s="405"/>
      <c r="AGG63" s="405"/>
      <c r="AGH63" s="405"/>
      <c r="AGI63" s="405"/>
      <c r="AGJ63" s="405"/>
      <c r="AGK63" s="406"/>
      <c r="AGL63" s="401"/>
      <c r="AGM63" s="402"/>
      <c r="AGN63" s="403"/>
      <c r="AGO63" s="403"/>
      <c r="AGP63" s="404"/>
      <c r="AGQ63" s="405"/>
      <c r="AGR63" s="405"/>
      <c r="AGS63" s="405"/>
      <c r="AGT63" s="405"/>
      <c r="AGU63" s="405"/>
      <c r="AGV63" s="406"/>
      <c r="AGW63" s="401"/>
      <c r="AGX63" s="402"/>
      <c r="AGY63" s="403"/>
      <c r="AGZ63" s="403"/>
      <c r="AHA63" s="404"/>
      <c r="AHB63" s="405"/>
      <c r="AHC63" s="405"/>
      <c r="AHD63" s="405"/>
      <c r="AHE63" s="405"/>
      <c r="AHF63" s="405"/>
      <c r="AHG63" s="406"/>
      <c r="AHH63" s="401"/>
      <c r="AHI63" s="402"/>
      <c r="AHJ63" s="403"/>
      <c r="AHK63" s="403"/>
      <c r="AHL63" s="404"/>
      <c r="AHM63" s="405"/>
      <c r="AHN63" s="405"/>
      <c r="AHO63" s="405"/>
      <c r="AHP63" s="405"/>
      <c r="AHQ63" s="405"/>
      <c r="AHR63" s="406"/>
      <c r="AHS63" s="401"/>
      <c r="AHT63" s="402"/>
      <c r="AHU63" s="403"/>
      <c r="AHV63" s="403"/>
      <c r="AHW63" s="404"/>
      <c r="AHX63" s="405"/>
      <c r="AHY63" s="405"/>
      <c r="AHZ63" s="405"/>
      <c r="AIA63" s="405"/>
      <c r="AIB63" s="405"/>
      <c r="AIC63" s="406"/>
      <c r="AID63" s="401"/>
      <c r="AIE63" s="402"/>
      <c r="AIF63" s="403"/>
      <c r="AIG63" s="403"/>
      <c r="AIH63" s="404"/>
      <c r="AII63" s="405"/>
      <c r="AIJ63" s="405"/>
      <c r="AIK63" s="405"/>
      <c r="AIL63" s="405"/>
      <c r="AIM63" s="405"/>
      <c r="AIN63" s="406"/>
      <c r="AIO63" s="401"/>
      <c r="AIP63" s="402"/>
      <c r="AIQ63" s="403"/>
      <c r="AIR63" s="403"/>
      <c r="AIS63" s="404"/>
      <c r="AIT63" s="405"/>
      <c r="AIU63" s="405"/>
      <c r="AIV63" s="405"/>
      <c r="AIW63" s="405"/>
      <c r="AIX63" s="405"/>
      <c r="AIY63" s="406"/>
      <c r="AIZ63" s="401"/>
      <c r="AJA63" s="402"/>
      <c r="AJB63" s="403"/>
      <c r="AJC63" s="403"/>
      <c r="AJD63" s="404"/>
      <c r="AJE63" s="405"/>
      <c r="AJF63" s="405"/>
      <c r="AJG63" s="405"/>
      <c r="AJH63" s="405"/>
      <c r="AJI63" s="405"/>
      <c r="AJJ63" s="406"/>
      <c r="AJK63" s="401"/>
      <c r="AJL63" s="402"/>
      <c r="AJM63" s="403"/>
      <c r="AJN63" s="403"/>
      <c r="AJO63" s="404"/>
      <c r="AJP63" s="405"/>
      <c r="AJQ63" s="405"/>
      <c r="AJR63" s="405"/>
      <c r="AJS63" s="405"/>
      <c r="AJT63" s="405"/>
      <c r="AJU63" s="406"/>
      <c r="AJV63" s="401"/>
      <c r="AJW63" s="402"/>
      <c r="AJX63" s="403"/>
      <c r="AJY63" s="403"/>
      <c r="AJZ63" s="404"/>
      <c r="AKA63" s="405"/>
      <c r="AKB63" s="405"/>
      <c r="AKC63" s="405"/>
      <c r="AKD63" s="405"/>
      <c r="AKE63" s="405"/>
      <c r="AKF63" s="406"/>
      <c r="AKG63" s="401"/>
      <c r="AKH63" s="402"/>
      <c r="AKI63" s="403"/>
      <c r="AKJ63" s="403"/>
      <c r="AKK63" s="404"/>
      <c r="AKL63" s="405"/>
      <c r="AKM63" s="405"/>
      <c r="AKN63" s="405"/>
      <c r="AKO63" s="405"/>
      <c r="AKP63" s="405"/>
      <c r="AKQ63" s="406"/>
      <c r="AKR63" s="401"/>
      <c r="AKS63" s="402"/>
      <c r="AKT63" s="403"/>
      <c r="AKU63" s="403"/>
      <c r="AKV63" s="404"/>
      <c r="AKW63" s="405"/>
      <c r="AKX63" s="405"/>
      <c r="AKY63" s="405"/>
      <c r="AKZ63" s="405"/>
      <c r="ALA63" s="405"/>
      <c r="ALB63" s="406"/>
      <c r="ALC63" s="401"/>
      <c r="ALD63" s="402"/>
      <c r="ALE63" s="403"/>
      <c r="ALF63" s="403"/>
      <c r="ALG63" s="404"/>
      <c r="ALH63" s="405"/>
      <c r="ALI63" s="405"/>
      <c r="ALJ63" s="405"/>
      <c r="ALK63" s="405"/>
      <c r="ALL63" s="405"/>
      <c r="ALM63" s="406"/>
      <c r="ALN63" s="401"/>
      <c r="ALO63" s="402"/>
      <c r="ALP63" s="403"/>
      <c r="ALQ63" s="403"/>
      <c r="ALR63" s="404"/>
      <c r="ALS63" s="405"/>
      <c r="ALT63" s="405"/>
      <c r="ALU63" s="405"/>
      <c r="ALV63" s="405"/>
      <c r="ALW63" s="405"/>
      <c r="ALX63" s="406"/>
      <c r="ALY63" s="401"/>
      <c r="ALZ63" s="402"/>
      <c r="AMA63" s="403"/>
      <c r="AMB63" s="403"/>
      <c r="AMC63" s="404"/>
      <c r="AMD63" s="405"/>
      <c r="AME63" s="405"/>
      <c r="AMF63" s="405"/>
      <c r="AMG63" s="405"/>
      <c r="AMH63" s="405"/>
      <c r="AMI63" s="406"/>
      <c r="AMJ63" s="401"/>
      <c r="AMK63" s="402"/>
      <c r="AML63" s="403"/>
      <c r="AMM63" s="403"/>
      <c r="AMN63" s="404"/>
      <c r="AMO63" s="405"/>
      <c r="AMP63" s="405"/>
      <c r="AMQ63" s="405"/>
      <c r="AMR63" s="405"/>
      <c r="AMS63" s="405"/>
      <c r="AMT63" s="406"/>
      <c r="AMU63" s="401"/>
      <c r="AMV63" s="402"/>
      <c r="AMW63" s="403"/>
      <c r="AMX63" s="403"/>
      <c r="AMY63" s="404"/>
      <c r="AMZ63" s="405"/>
      <c r="ANA63" s="405"/>
      <c r="ANB63" s="405"/>
      <c r="ANC63" s="405"/>
      <c r="AND63" s="405"/>
      <c r="ANE63" s="406"/>
      <c r="ANF63" s="401"/>
      <c r="ANG63" s="402"/>
      <c r="ANH63" s="403"/>
      <c r="ANI63" s="403"/>
      <c r="ANJ63" s="404"/>
      <c r="ANK63" s="405"/>
      <c r="ANL63" s="405"/>
      <c r="ANM63" s="405"/>
      <c r="ANN63" s="405"/>
      <c r="ANO63" s="405"/>
      <c r="ANP63" s="406"/>
      <c r="ANQ63" s="401"/>
      <c r="ANR63" s="402"/>
      <c r="ANS63" s="403"/>
      <c r="ANT63" s="403"/>
      <c r="ANU63" s="404"/>
      <c r="ANV63" s="405"/>
      <c r="ANW63" s="405"/>
      <c r="ANX63" s="405"/>
      <c r="ANY63" s="405"/>
      <c r="ANZ63" s="405"/>
      <c r="AOA63" s="406"/>
      <c r="AOB63" s="401"/>
      <c r="AOC63" s="402"/>
      <c r="AOD63" s="403"/>
      <c r="AOE63" s="403"/>
      <c r="AOF63" s="404"/>
      <c r="AOG63" s="405"/>
      <c r="AOH63" s="405"/>
      <c r="AOI63" s="405"/>
      <c r="AOJ63" s="405"/>
      <c r="AOK63" s="405"/>
      <c r="AOL63" s="406"/>
      <c r="AOM63" s="401"/>
      <c r="AON63" s="402"/>
      <c r="AOO63" s="403"/>
      <c r="AOP63" s="403"/>
      <c r="AOQ63" s="404"/>
      <c r="AOR63" s="405"/>
      <c r="AOS63" s="405"/>
      <c r="AOT63" s="405"/>
      <c r="AOU63" s="405"/>
      <c r="AOV63" s="405"/>
      <c r="AOW63" s="406"/>
      <c r="AOX63" s="401"/>
      <c r="AOY63" s="402"/>
      <c r="AOZ63" s="403"/>
      <c r="APA63" s="403"/>
      <c r="APB63" s="404"/>
      <c r="APC63" s="405"/>
      <c r="APD63" s="405"/>
      <c r="APE63" s="405"/>
      <c r="APF63" s="405"/>
      <c r="APG63" s="405"/>
      <c r="APH63" s="406"/>
      <c r="API63" s="401"/>
      <c r="APJ63" s="402"/>
      <c r="APK63" s="403"/>
      <c r="APL63" s="403"/>
      <c r="APM63" s="404"/>
      <c r="APN63" s="405"/>
      <c r="APO63" s="405"/>
      <c r="APP63" s="405"/>
      <c r="APQ63" s="405"/>
      <c r="APR63" s="405"/>
      <c r="APS63" s="406"/>
      <c r="APT63" s="401"/>
      <c r="APU63" s="402"/>
      <c r="APV63" s="403"/>
      <c r="APW63" s="403"/>
      <c r="APX63" s="404"/>
      <c r="APY63" s="405"/>
      <c r="APZ63" s="405"/>
      <c r="AQA63" s="405"/>
      <c r="AQB63" s="405"/>
      <c r="AQC63" s="405"/>
      <c r="AQD63" s="406"/>
      <c r="AQE63" s="401"/>
      <c r="AQF63" s="402"/>
      <c r="AQG63" s="403"/>
      <c r="AQH63" s="403"/>
      <c r="AQI63" s="404"/>
      <c r="AQJ63" s="405"/>
      <c r="AQK63" s="405"/>
      <c r="AQL63" s="405"/>
      <c r="AQM63" s="405"/>
      <c r="AQN63" s="405"/>
      <c r="AQO63" s="406"/>
      <c r="AQP63" s="401"/>
      <c r="AQQ63" s="402"/>
      <c r="AQR63" s="403"/>
      <c r="AQS63" s="403"/>
      <c r="AQT63" s="404"/>
      <c r="AQU63" s="405"/>
      <c r="AQV63" s="405"/>
      <c r="AQW63" s="405"/>
      <c r="AQX63" s="405"/>
      <c r="AQY63" s="405"/>
      <c r="AQZ63" s="406"/>
      <c r="ARA63" s="401"/>
      <c r="ARB63" s="402"/>
      <c r="ARC63" s="403"/>
      <c r="ARD63" s="403"/>
      <c r="ARE63" s="404"/>
      <c r="ARF63" s="405"/>
      <c r="ARG63" s="405"/>
      <c r="ARH63" s="405"/>
      <c r="ARI63" s="405"/>
      <c r="ARJ63" s="405"/>
      <c r="ARK63" s="406"/>
      <c r="ARL63" s="401"/>
      <c r="ARM63" s="402"/>
      <c r="ARN63" s="403"/>
      <c r="ARO63" s="403"/>
      <c r="ARP63" s="404"/>
      <c r="ARQ63" s="405"/>
      <c r="ARR63" s="405"/>
      <c r="ARS63" s="405"/>
      <c r="ART63" s="405"/>
      <c r="ARU63" s="405"/>
      <c r="ARV63" s="406"/>
      <c r="ARW63" s="401"/>
      <c r="ARX63" s="402"/>
      <c r="ARY63" s="403"/>
      <c r="ARZ63" s="403"/>
      <c r="ASA63" s="404"/>
      <c r="ASB63" s="405"/>
      <c r="ASC63" s="405"/>
      <c r="ASD63" s="405"/>
      <c r="ASE63" s="405"/>
      <c r="ASF63" s="405"/>
      <c r="ASG63" s="406"/>
      <c r="ASH63" s="401"/>
      <c r="ASI63" s="402"/>
      <c r="ASJ63" s="403"/>
      <c r="ASK63" s="403"/>
      <c r="ASL63" s="404"/>
      <c r="ASM63" s="405"/>
      <c r="ASN63" s="405"/>
      <c r="ASO63" s="405"/>
      <c r="ASP63" s="405"/>
      <c r="ASQ63" s="405"/>
      <c r="ASR63" s="406"/>
      <c r="ASS63" s="401"/>
      <c r="AST63" s="402"/>
      <c r="ASU63" s="403"/>
      <c r="ASV63" s="403"/>
      <c r="ASW63" s="404"/>
      <c r="ASX63" s="405"/>
      <c r="ASY63" s="405"/>
      <c r="ASZ63" s="405"/>
      <c r="ATA63" s="405"/>
      <c r="ATB63" s="405"/>
      <c r="ATC63" s="406"/>
      <c r="ATD63" s="401"/>
      <c r="ATE63" s="402"/>
      <c r="ATF63" s="403"/>
      <c r="ATG63" s="403"/>
      <c r="ATH63" s="404"/>
      <c r="ATI63" s="405"/>
      <c r="ATJ63" s="405"/>
      <c r="ATK63" s="405"/>
      <c r="ATL63" s="405"/>
      <c r="ATM63" s="405"/>
      <c r="ATN63" s="406"/>
      <c r="ATO63" s="401"/>
      <c r="ATP63" s="402"/>
      <c r="ATQ63" s="403"/>
      <c r="ATR63" s="403"/>
      <c r="ATS63" s="404"/>
      <c r="ATT63" s="405"/>
      <c r="ATU63" s="405"/>
      <c r="ATV63" s="405"/>
      <c r="ATW63" s="405"/>
      <c r="ATX63" s="405"/>
      <c r="ATY63" s="406"/>
      <c r="ATZ63" s="401"/>
      <c r="AUA63" s="402"/>
      <c r="AUB63" s="403"/>
      <c r="AUC63" s="403"/>
      <c r="AUD63" s="404"/>
      <c r="AUE63" s="405"/>
      <c r="AUF63" s="405"/>
      <c r="AUG63" s="405"/>
      <c r="AUH63" s="405"/>
      <c r="AUI63" s="405"/>
      <c r="AUJ63" s="406"/>
      <c r="AUK63" s="401"/>
      <c r="AUL63" s="402"/>
      <c r="AUM63" s="403"/>
      <c r="AUN63" s="403"/>
      <c r="AUO63" s="404"/>
      <c r="AUP63" s="405"/>
      <c r="AUQ63" s="405"/>
      <c r="AUR63" s="405"/>
      <c r="AUS63" s="405"/>
      <c r="AUT63" s="405"/>
      <c r="AUU63" s="406"/>
      <c r="AUV63" s="401"/>
      <c r="AUW63" s="402"/>
      <c r="AUX63" s="403"/>
      <c r="AUY63" s="403"/>
      <c r="AUZ63" s="404"/>
      <c r="AVA63" s="405"/>
      <c r="AVB63" s="405"/>
      <c r="AVC63" s="405"/>
      <c r="AVD63" s="405"/>
      <c r="AVE63" s="405"/>
      <c r="AVF63" s="406"/>
      <c r="AVG63" s="401"/>
      <c r="AVH63" s="402"/>
      <c r="AVI63" s="403"/>
      <c r="AVJ63" s="403"/>
      <c r="AVK63" s="404"/>
      <c r="AVL63" s="405"/>
      <c r="AVM63" s="405"/>
      <c r="AVN63" s="405"/>
      <c r="AVO63" s="405"/>
      <c r="AVP63" s="405"/>
      <c r="AVQ63" s="406"/>
      <c r="AVR63" s="401"/>
      <c r="AVS63" s="402"/>
      <c r="AVT63" s="403"/>
      <c r="AVU63" s="403"/>
      <c r="AVV63" s="404"/>
      <c r="AVW63" s="405"/>
      <c r="AVX63" s="405"/>
      <c r="AVY63" s="405"/>
      <c r="AVZ63" s="405"/>
      <c r="AWA63" s="405"/>
      <c r="AWB63" s="406"/>
      <c r="AWC63" s="401"/>
      <c r="AWD63" s="402"/>
      <c r="AWE63" s="403"/>
      <c r="AWF63" s="403"/>
      <c r="AWG63" s="404"/>
      <c r="AWH63" s="405"/>
      <c r="AWI63" s="405"/>
      <c r="AWJ63" s="405"/>
      <c r="AWK63" s="405"/>
      <c r="AWL63" s="405"/>
      <c r="AWM63" s="406"/>
      <c r="AWN63" s="401"/>
      <c r="AWO63" s="402"/>
      <c r="AWP63" s="403"/>
      <c r="AWQ63" s="403"/>
      <c r="AWR63" s="404"/>
      <c r="AWS63" s="405"/>
      <c r="AWT63" s="405"/>
      <c r="AWU63" s="405"/>
      <c r="AWV63" s="405"/>
      <c r="AWW63" s="405"/>
      <c r="AWX63" s="406"/>
      <c r="AWY63" s="401"/>
      <c r="AWZ63" s="402"/>
      <c r="AXA63" s="403"/>
      <c r="AXB63" s="403"/>
      <c r="AXC63" s="404"/>
      <c r="AXD63" s="405"/>
      <c r="AXE63" s="405"/>
      <c r="AXF63" s="405"/>
      <c r="AXG63" s="405"/>
      <c r="AXH63" s="405"/>
      <c r="AXI63" s="406"/>
      <c r="AXJ63" s="401"/>
      <c r="AXK63" s="402"/>
      <c r="AXL63" s="403"/>
      <c r="AXM63" s="403"/>
      <c r="AXN63" s="404"/>
      <c r="AXO63" s="405"/>
      <c r="AXP63" s="405"/>
      <c r="AXQ63" s="405"/>
      <c r="AXR63" s="405"/>
      <c r="AXS63" s="405"/>
      <c r="AXT63" s="406"/>
      <c r="AXU63" s="401"/>
      <c r="AXV63" s="402"/>
      <c r="AXW63" s="403"/>
      <c r="AXX63" s="403"/>
      <c r="AXY63" s="404"/>
      <c r="AXZ63" s="405"/>
      <c r="AYA63" s="405"/>
      <c r="AYB63" s="405"/>
      <c r="AYC63" s="405"/>
      <c r="AYD63" s="405"/>
      <c r="AYE63" s="406"/>
      <c r="AYF63" s="401"/>
      <c r="AYG63" s="402"/>
      <c r="AYH63" s="403"/>
      <c r="AYI63" s="403"/>
      <c r="AYJ63" s="404"/>
      <c r="AYK63" s="405"/>
      <c r="AYL63" s="405"/>
      <c r="AYM63" s="405"/>
      <c r="AYN63" s="405"/>
      <c r="AYO63" s="405"/>
      <c r="AYP63" s="406"/>
      <c r="AYQ63" s="401"/>
      <c r="AYR63" s="402"/>
      <c r="AYS63" s="403"/>
      <c r="AYT63" s="403"/>
      <c r="AYU63" s="404"/>
      <c r="AYV63" s="405"/>
      <c r="AYW63" s="405"/>
      <c r="AYX63" s="405"/>
      <c r="AYY63" s="405"/>
      <c r="AYZ63" s="405"/>
      <c r="AZA63" s="406"/>
      <c r="AZB63" s="401"/>
      <c r="AZC63" s="402"/>
      <c r="AZD63" s="403"/>
      <c r="AZE63" s="403"/>
      <c r="AZF63" s="404"/>
      <c r="AZG63" s="405"/>
      <c r="AZH63" s="405"/>
      <c r="AZI63" s="405"/>
      <c r="AZJ63" s="405"/>
      <c r="AZK63" s="405"/>
      <c r="AZL63" s="406"/>
      <c r="AZM63" s="401"/>
      <c r="AZN63" s="402"/>
      <c r="AZO63" s="403"/>
      <c r="AZP63" s="403"/>
      <c r="AZQ63" s="404"/>
      <c r="AZR63" s="405"/>
      <c r="AZS63" s="405"/>
      <c r="AZT63" s="405"/>
      <c r="AZU63" s="405"/>
      <c r="AZV63" s="405"/>
      <c r="AZW63" s="406"/>
      <c r="AZX63" s="401"/>
      <c r="AZY63" s="402"/>
      <c r="AZZ63" s="403"/>
      <c r="BAA63" s="403"/>
      <c r="BAB63" s="404"/>
      <c r="BAC63" s="405"/>
      <c r="BAD63" s="405"/>
      <c r="BAE63" s="405"/>
      <c r="BAF63" s="405"/>
      <c r="BAG63" s="405"/>
      <c r="BAH63" s="406"/>
      <c r="BAI63" s="401"/>
      <c r="BAJ63" s="402"/>
      <c r="BAK63" s="403"/>
      <c r="BAL63" s="403"/>
      <c r="BAM63" s="404"/>
      <c r="BAN63" s="405"/>
      <c r="BAO63" s="405"/>
      <c r="BAP63" s="405"/>
      <c r="BAQ63" s="405"/>
      <c r="BAR63" s="405"/>
      <c r="BAS63" s="406"/>
      <c r="BAT63" s="401"/>
      <c r="BAU63" s="402"/>
      <c r="BAV63" s="403"/>
      <c r="BAW63" s="403"/>
      <c r="BAX63" s="404"/>
      <c r="BAY63" s="405"/>
      <c r="BAZ63" s="405"/>
      <c r="BBA63" s="405"/>
      <c r="BBB63" s="405"/>
      <c r="BBC63" s="405"/>
      <c r="BBD63" s="406"/>
      <c r="BBE63" s="401"/>
      <c r="BBF63" s="402"/>
      <c r="BBG63" s="403"/>
      <c r="BBH63" s="403"/>
      <c r="BBI63" s="404"/>
      <c r="BBJ63" s="405"/>
      <c r="BBK63" s="405"/>
      <c r="BBL63" s="405"/>
      <c r="BBM63" s="405"/>
      <c r="BBN63" s="405"/>
      <c r="BBO63" s="406"/>
      <c r="BBP63" s="401"/>
      <c r="BBQ63" s="402"/>
      <c r="BBR63" s="403"/>
      <c r="BBS63" s="403"/>
      <c r="BBT63" s="404"/>
      <c r="BBU63" s="405"/>
      <c r="BBV63" s="405"/>
      <c r="BBW63" s="405"/>
      <c r="BBX63" s="405"/>
      <c r="BBY63" s="405"/>
      <c r="BBZ63" s="406"/>
      <c r="BCA63" s="401"/>
      <c r="BCB63" s="402"/>
      <c r="BCC63" s="403"/>
      <c r="BCD63" s="403"/>
      <c r="BCE63" s="404"/>
      <c r="BCF63" s="405"/>
      <c r="BCG63" s="405"/>
      <c r="BCH63" s="405"/>
      <c r="BCI63" s="405"/>
      <c r="BCJ63" s="405"/>
      <c r="BCK63" s="406"/>
      <c r="BCL63" s="401"/>
      <c r="BCM63" s="402"/>
      <c r="BCN63" s="403"/>
      <c r="BCO63" s="403"/>
      <c r="BCP63" s="404"/>
      <c r="BCQ63" s="405"/>
      <c r="BCR63" s="405"/>
      <c r="BCS63" s="405"/>
      <c r="BCT63" s="405"/>
      <c r="BCU63" s="405"/>
      <c r="BCV63" s="406"/>
      <c r="BCW63" s="401"/>
      <c r="BCX63" s="402"/>
      <c r="BCY63" s="403"/>
      <c r="BCZ63" s="403"/>
      <c r="BDA63" s="404"/>
      <c r="BDB63" s="405"/>
      <c r="BDC63" s="405"/>
      <c r="BDD63" s="405"/>
      <c r="BDE63" s="405"/>
      <c r="BDF63" s="405"/>
      <c r="BDG63" s="406"/>
      <c r="BDH63" s="401"/>
      <c r="BDI63" s="402"/>
      <c r="BDJ63" s="403"/>
      <c r="BDK63" s="403"/>
      <c r="BDL63" s="404"/>
      <c r="BDM63" s="405"/>
      <c r="BDN63" s="405"/>
      <c r="BDO63" s="405"/>
      <c r="BDP63" s="405"/>
      <c r="BDQ63" s="405"/>
      <c r="BDR63" s="406"/>
      <c r="BDS63" s="401"/>
      <c r="BDT63" s="402"/>
      <c r="BDU63" s="403"/>
      <c r="BDV63" s="403"/>
      <c r="BDW63" s="404"/>
      <c r="BDX63" s="405"/>
      <c r="BDY63" s="405"/>
      <c r="BDZ63" s="405"/>
      <c r="BEA63" s="405"/>
      <c r="BEB63" s="405"/>
      <c r="BEC63" s="406"/>
      <c r="BED63" s="401"/>
      <c r="BEE63" s="402"/>
      <c r="BEF63" s="403"/>
      <c r="BEG63" s="403"/>
      <c r="BEH63" s="404"/>
      <c r="BEI63" s="405"/>
      <c r="BEJ63" s="405"/>
      <c r="BEK63" s="405"/>
      <c r="BEL63" s="405"/>
      <c r="BEM63" s="405"/>
      <c r="BEN63" s="406"/>
      <c r="BEO63" s="401"/>
      <c r="BEP63" s="402"/>
      <c r="BEQ63" s="403"/>
      <c r="BER63" s="403"/>
      <c r="BES63" s="404"/>
      <c r="BET63" s="405"/>
      <c r="BEU63" s="405"/>
      <c r="BEV63" s="405"/>
      <c r="BEW63" s="405"/>
      <c r="BEX63" s="405"/>
      <c r="BEY63" s="406"/>
      <c r="BEZ63" s="401"/>
      <c r="BFA63" s="402"/>
      <c r="BFB63" s="403"/>
      <c r="BFC63" s="403"/>
      <c r="BFD63" s="404"/>
      <c r="BFE63" s="405"/>
      <c r="BFF63" s="405"/>
      <c r="BFG63" s="405"/>
      <c r="BFH63" s="405"/>
      <c r="BFI63" s="405"/>
      <c r="BFJ63" s="406"/>
      <c r="BFK63" s="401"/>
      <c r="BFL63" s="402"/>
      <c r="BFM63" s="403"/>
      <c r="BFN63" s="403"/>
      <c r="BFO63" s="404"/>
      <c r="BFP63" s="405"/>
      <c r="BFQ63" s="405"/>
      <c r="BFR63" s="405"/>
      <c r="BFS63" s="405"/>
      <c r="BFT63" s="405"/>
      <c r="BFU63" s="406"/>
      <c r="BFV63" s="401"/>
      <c r="BFW63" s="402"/>
      <c r="BFX63" s="403"/>
      <c r="BFY63" s="403"/>
      <c r="BFZ63" s="404"/>
      <c r="BGA63" s="405"/>
      <c r="BGB63" s="405"/>
      <c r="BGC63" s="405"/>
      <c r="BGD63" s="405"/>
      <c r="BGE63" s="405"/>
      <c r="BGF63" s="406"/>
      <c r="BGG63" s="401"/>
      <c r="BGH63" s="402"/>
      <c r="BGI63" s="403"/>
      <c r="BGJ63" s="403"/>
      <c r="BGK63" s="404"/>
      <c r="BGL63" s="405"/>
      <c r="BGM63" s="405"/>
      <c r="BGN63" s="405"/>
      <c r="BGO63" s="405"/>
      <c r="BGP63" s="405"/>
      <c r="BGQ63" s="406"/>
      <c r="BGR63" s="401"/>
      <c r="BGS63" s="402"/>
      <c r="BGT63" s="403"/>
      <c r="BGU63" s="403"/>
      <c r="BGV63" s="404"/>
      <c r="BGW63" s="405"/>
      <c r="BGX63" s="405"/>
      <c r="BGY63" s="405"/>
      <c r="BGZ63" s="405"/>
      <c r="BHA63" s="405"/>
      <c r="BHB63" s="406"/>
      <c r="BHC63" s="401"/>
      <c r="BHD63" s="402"/>
      <c r="BHE63" s="403"/>
      <c r="BHF63" s="403"/>
      <c r="BHG63" s="404"/>
      <c r="BHH63" s="405"/>
      <c r="BHI63" s="405"/>
      <c r="BHJ63" s="405"/>
      <c r="BHK63" s="405"/>
      <c r="BHL63" s="405"/>
      <c r="BHM63" s="406"/>
      <c r="BHN63" s="401"/>
      <c r="BHO63" s="402"/>
      <c r="BHP63" s="403"/>
      <c r="BHQ63" s="403"/>
      <c r="BHR63" s="404"/>
      <c r="BHS63" s="405"/>
      <c r="BHT63" s="405"/>
      <c r="BHU63" s="405"/>
      <c r="BHV63" s="405"/>
      <c r="BHW63" s="405"/>
      <c r="BHX63" s="406"/>
      <c r="BHY63" s="401"/>
      <c r="BHZ63" s="402"/>
      <c r="BIA63" s="403"/>
      <c r="BIB63" s="403"/>
      <c r="BIC63" s="404"/>
      <c r="BID63" s="405"/>
      <c r="BIE63" s="405"/>
      <c r="BIF63" s="405"/>
      <c r="BIG63" s="405"/>
      <c r="BIH63" s="405"/>
      <c r="BII63" s="406"/>
      <c r="BIJ63" s="401"/>
      <c r="BIK63" s="402"/>
      <c r="BIL63" s="403"/>
      <c r="BIM63" s="403"/>
      <c r="BIN63" s="404"/>
      <c r="BIO63" s="405"/>
      <c r="BIP63" s="405"/>
      <c r="BIQ63" s="405"/>
      <c r="BIR63" s="405"/>
      <c r="BIS63" s="405"/>
      <c r="BIT63" s="406"/>
      <c r="BIU63" s="401"/>
      <c r="BIV63" s="402"/>
      <c r="BIW63" s="403"/>
      <c r="BIX63" s="403"/>
      <c r="BIY63" s="404"/>
      <c r="BIZ63" s="405"/>
      <c r="BJA63" s="405"/>
      <c r="BJB63" s="405"/>
      <c r="BJC63" s="405"/>
      <c r="BJD63" s="405"/>
      <c r="BJE63" s="406"/>
      <c r="BJF63" s="401"/>
      <c r="BJG63" s="402"/>
      <c r="BJH63" s="403"/>
      <c r="BJI63" s="403"/>
      <c r="BJJ63" s="404"/>
      <c r="BJK63" s="405"/>
      <c r="BJL63" s="405"/>
      <c r="BJM63" s="405"/>
      <c r="BJN63" s="405"/>
      <c r="BJO63" s="405"/>
      <c r="BJP63" s="406"/>
      <c r="BJQ63" s="401"/>
      <c r="BJR63" s="402"/>
      <c r="BJS63" s="403"/>
      <c r="BJT63" s="403"/>
      <c r="BJU63" s="404"/>
      <c r="BJV63" s="405"/>
      <c r="BJW63" s="405"/>
      <c r="BJX63" s="405"/>
      <c r="BJY63" s="405"/>
      <c r="BJZ63" s="405"/>
      <c r="BKA63" s="406"/>
      <c r="BKB63" s="401"/>
      <c r="BKC63" s="402"/>
      <c r="BKD63" s="403"/>
      <c r="BKE63" s="403"/>
      <c r="BKF63" s="404"/>
      <c r="BKG63" s="405"/>
      <c r="BKH63" s="405"/>
      <c r="BKI63" s="405"/>
      <c r="BKJ63" s="405"/>
      <c r="BKK63" s="405"/>
      <c r="BKL63" s="406"/>
      <c r="BKM63" s="401"/>
      <c r="BKN63" s="402"/>
      <c r="BKO63" s="403"/>
      <c r="BKP63" s="403"/>
      <c r="BKQ63" s="404"/>
      <c r="BKR63" s="405"/>
      <c r="BKS63" s="405"/>
      <c r="BKT63" s="405"/>
      <c r="BKU63" s="405"/>
      <c r="BKV63" s="405"/>
      <c r="BKW63" s="406"/>
      <c r="BKX63" s="401"/>
      <c r="BKY63" s="402"/>
      <c r="BKZ63" s="403"/>
      <c r="BLA63" s="403"/>
      <c r="BLB63" s="404"/>
      <c r="BLC63" s="405"/>
      <c r="BLD63" s="405"/>
      <c r="BLE63" s="405"/>
      <c r="BLF63" s="405"/>
      <c r="BLG63" s="405"/>
      <c r="BLH63" s="406"/>
      <c r="BLI63" s="401"/>
      <c r="BLJ63" s="402"/>
      <c r="BLK63" s="403"/>
      <c r="BLL63" s="403"/>
      <c r="BLM63" s="404"/>
      <c r="BLN63" s="405"/>
      <c r="BLO63" s="405"/>
      <c r="BLP63" s="405"/>
      <c r="BLQ63" s="405"/>
      <c r="BLR63" s="405"/>
      <c r="BLS63" s="406"/>
      <c r="BLT63" s="401"/>
      <c r="BLU63" s="402"/>
      <c r="BLV63" s="403"/>
      <c r="BLW63" s="403"/>
      <c r="BLX63" s="404"/>
      <c r="BLY63" s="405"/>
      <c r="BLZ63" s="405"/>
      <c r="BMA63" s="405"/>
      <c r="BMB63" s="405"/>
      <c r="BMC63" s="405"/>
      <c r="BMD63" s="406"/>
      <c r="BME63" s="401"/>
      <c r="BMF63" s="402"/>
      <c r="BMG63" s="403"/>
      <c r="BMH63" s="403"/>
      <c r="BMI63" s="404"/>
      <c r="BMJ63" s="405"/>
      <c r="BMK63" s="405"/>
      <c r="BML63" s="405"/>
      <c r="BMM63" s="405"/>
      <c r="BMN63" s="405"/>
      <c r="BMO63" s="406"/>
      <c r="BMP63" s="401"/>
      <c r="BMQ63" s="402"/>
      <c r="BMR63" s="403"/>
      <c r="BMS63" s="403"/>
      <c r="BMT63" s="404"/>
      <c r="BMU63" s="405"/>
      <c r="BMV63" s="405"/>
      <c r="BMW63" s="405"/>
      <c r="BMX63" s="405"/>
      <c r="BMY63" s="405"/>
      <c r="BMZ63" s="406"/>
      <c r="BNA63" s="401"/>
      <c r="BNB63" s="402"/>
      <c r="BNC63" s="403"/>
      <c r="BND63" s="403"/>
      <c r="BNE63" s="404"/>
      <c r="BNF63" s="405"/>
      <c r="BNG63" s="405"/>
      <c r="BNH63" s="405"/>
      <c r="BNI63" s="405"/>
      <c r="BNJ63" s="405"/>
      <c r="BNK63" s="406"/>
      <c r="BNL63" s="401"/>
      <c r="BNM63" s="402"/>
      <c r="BNN63" s="403"/>
      <c r="BNO63" s="403"/>
      <c r="BNP63" s="404"/>
      <c r="BNQ63" s="405"/>
      <c r="BNR63" s="405"/>
      <c r="BNS63" s="405"/>
      <c r="BNT63" s="405"/>
      <c r="BNU63" s="405"/>
      <c r="BNV63" s="406"/>
      <c r="BNW63" s="401"/>
      <c r="BNX63" s="402"/>
      <c r="BNY63" s="403"/>
      <c r="BNZ63" s="403"/>
      <c r="BOA63" s="404"/>
      <c r="BOB63" s="405"/>
      <c r="BOC63" s="405"/>
      <c r="BOD63" s="405"/>
      <c r="BOE63" s="405"/>
      <c r="BOF63" s="405"/>
      <c r="BOG63" s="406"/>
      <c r="BOH63" s="401"/>
      <c r="BOI63" s="402"/>
      <c r="BOJ63" s="403"/>
      <c r="BOK63" s="403"/>
      <c r="BOL63" s="404"/>
      <c r="BOM63" s="405"/>
      <c r="BON63" s="405"/>
      <c r="BOO63" s="405"/>
      <c r="BOP63" s="405"/>
      <c r="BOQ63" s="405"/>
      <c r="BOR63" s="406"/>
      <c r="BOS63" s="401"/>
      <c r="BOT63" s="402"/>
      <c r="BOU63" s="403"/>
      <c r="BOV63" s="403"/>
      <c r="BOW63" s="404"/>
      <c r="BOX63" s="405"/>
      <c r="BOY63" s="405"/>
      <c r="BOZ63" s="405"/>
      <c r="BPA63" s="405"/>
      <c r="BPB63" s="405"/>
      <c r="BPC63" s="406"/>
      <c r="BPD63" s="401"/>
      <c r="BPE63" s="402"/>
      <c r="BPF63" s="403"/>
      <c r="BPG63" s="403"/>
      <c r="BPH63" s="404"/>
      <c r="BPI63" s="405"/>
      <c r="BPJ63" s="405"/>
      <c r="BPK63" s="405"/>
      <c r="BPL63" s="405"/>
      <c r="BPM63" s="405"/>
      <c r="BPN63" s="406"/>
      <c r="BPO63" s="401"/>
      <c r="BPP63" s="402"/>
      <c r="BPQ63" s="403"/>
      <c r="BPR63" s="403"/>
      <c r="BPS63" s="404"/>
      <c r="BPT63" s="405"/>
      <c r="BPU63" s="405"/>
      <c r="BPV63" s="405"/>
      <c r="BPW63" s="405"/>
      <c r="BPX63" s="405"/>
      <c r="BPY63" s="406"/>
      <c r="BPZ63" s="401"/>
      <c r="BQA63" s="402"/>
      <c r="BQB63" s="403"/>
      <c r="BQC63" s="403"/>
      <c r="BQD63" s="404"/>
      <c r="BQE63" s="405"/>
      <c r="BQF63" s="405"/>
      <c r="BQG63" s="405"/>
      <c r="BQH63" s="405"/>
      <c r="BQI63" s="405"/>
      <c r="BQJ63" s="406"/>
      <c r="BQK63" s="401"/>
      <c r="BQL63" s="402"/>
      <c r="BQM63" s="403"/>
      <c r="BQN63" s="403"/>
      <c r="BQO63" s="404"/>
      <c r="BQP63" s="405"/>
      <c r="BQQ63" s="405"/>
      <c r="BQR63" s="405"/>
      <c r="BQS63" s="405"/>
      <c r="BQT63" s="405"/>
      <c r="BQU63" s="406"/>
      <c r="BQV63" s="401"/>
      <c r="BQW63" s="402"/>
      <c r="BQX63" s="403"/>
      <c r="BQY63" s="403"/>
      <c r="BQZ63" s="404"/>
      <c r="BRA63" s="405"/>
      <c r="BRB63" s="405"/>
      <c r="BRC63" s="405"/>
      <c r="BRD63" s="405"/>
      <c r="BRE63" s="405"/>
      <c r="BRF63" s="406"/>
      <c r="BRG63" s="401"/>
      <c r="BRH63" s="402"/>
      <c r="BRI63" s="403"/>
      <c r="BRJ63" s="403"/>
      <c r="BRK63" s="404"/>
      <c r="BRL63" s="405"/>
      <c r="BRM63" s="405"/>
      <c r="BRN63" s="405"/>
      <c r="BRO63" s="405"/>
      <c r="BRP63" s="405"/>
      <c r="BRQ63" s="406"/>
      <c r="BRR63" s="401"/>
      <c r="BRS63" s="402"/>
      <c r="BRT63" s="403"/>
      <c r="BRU63" s="403"/>
      <c r="BRV63" s="404"/>
      <c r="BRW63" s="405"/>
      <c r="BRX63" s="405"/>
      <c r="BRY63" s="405"/>
      <c r="BRZ63" s="405"/>
      <c r="BSA63" s="405"/>
      <c r="BSB63" s="406"/>
      <c r="BSC63" s="401"/>
      <c r="BSD63" s="402"/>
      <c r="BSE63" s="403"/>
      <c r="BSF63" s="403"/>
      <c r="BSG63" s="404"/>
      <c r="BSH63" s="405"/>
      <c r="BSI63" s="405"/>
      <c r="BSJ63" s="405"/>
      <c r="BSK63" s="405"/>
      <c r="BSL63" s="405"/>
      <c r="BSM63" s="406"/>
      <c r="BSN63" s="401"/>
      <c r="BSO63" s="402"/>
      <c r="BSP63" s="403"/>
      <c r="BSQ63" s="403"/>
      <c r="BSR63" s="404"/>
      <c r="BSS63" s="405"/>
      <c r="BST63" s="405"/>
      <c r="BSU63" s="405"/>
      <c r="BSV63" s="405"/>
      <c r="BSW63" s="405"/>
      <c r="BSX63" s="406"/>
      <c r="BSY63" s="401"/>
      <c r="BSZ63" s="402"/>
      <c r="BTA63" s="403"/>
      <c r="BTB63" s="403"/>
      <c r="BTC63" s="404"/>
      <c r="BTD63" s="405"/>
      <c r="BTE63" s="405"/>
      <c r="BTF63" s="405"/>
      <c r="BTG63" s="405"/>
      <c r="BTH63" s="405"/>
      <c r="BTI63" s="406"/>
      <c r="BTJ63" s="401"/>
      <c r="BTK63" s="402"/>
      <c r="BTL63" s="403"/>
      <c r="BTM63" s="403"/>
      <c r="BTN63" s="404"/>
      <c r="BTO63" s="405"/>
      <c r="BTP63" s="405"/>
      <c r="BTQ63" s="405"/>
      <c r="BTR63" s="405"/>
      <c r="BTS63" s="405"/>
      <c r="BTT63" s="406"/>
      <c r="BTU63" s="401"/>
      <c r="BTV63" s="402"/>
      <c r="BTW63" s="403"/>
      <c r="BTX63" s="403"/>
      <c r="BTY63" s="404"/>
      <c r="BTZ63" s="405"/>
      <c r="BUA63" s="405"/>
      <c r="BUB63" s="405"/>
      <c r="BUC63" s="405"/>
      <c r="BUD63" s="405"/>
      <c r="BUE63" s="406"/>
      <c r="BUF63" s="401"/>
      <c r="BUG63" s="402"/>
      <c r="BUH63" s="403"/>
      <c r="BUI63" s="403"/>
      <c r="BUJ63" s="404"/>
      <c r="BUK63" s="405"/>
      <c r="BUL63" s="405"/>
      <c r="BUM63" s="405"/>
      <c r="BUN63" s="405"/>
      <c r="BUO63" s="405"/>
      <c r="BUP63" s="406"/>
      <c r="BUQ63" s="401"/>
      <c r="BUR63" s="402"/>
      <c r="BUS63" s="403"/>
      <c r="BUT63" s="403"/>
      <c r="BUU63" s="404"/>
      <c r="BUV63" s="405"/>
      <c r="BUW63" s="405"/>
      <c r="BUX63" s="405"/>
      <c r="BUY63" s="405"/>
      <c r="BUZ63" s="405"/>
      <c r="BVA63" s="406"/>
      <c r="BVB63" s="401"/>
      <c r="BVC63" s="402"/>
      <c r="BVD63" s="403"/>
      <c r="BVE63" s="403"/>
      <c r="BVF63" s="404"/>
      <c r="BVG63" s="405"/>
      <c r="BVH63" s="405"/>
      <c r="BVI63" s="405"/>
      <c r="BVJ63" s="405"/>
      <c r="BVK63" s="405"/>
      <c r="BVL63" s="406"/>
      <c r="BVM63" s="401"/>
      <c r="BVN63" s="402"/>
      <c r="BVO63" s="403"/>
      <c r="BVP63" s="403"/>
      <c r="BVQ63" s="404"/>
      <c r="BVR63" s="405"/>
      <c r="BVS63" s="405"/>
      <c r="BVT63" s="405"/>
      <c r="BVU63" s="405"/>
      <c r="BVV63" s="405"/>
      <c r="BVW63" s="406"/>
      <c r="BVX63" s="401"/>
      <c r="BVY63" s="402"/>
      <c r="BVZ63" s="403"/>
      <c r="BWA63" s="403"/>
      <c r="BWB63" s="404"/>
      <c r="BWC63" s="405"/>
      <c r="BWD63" s="405"/>
      <c r="BWE63" s="405"/>
      <c r="BWF63" s="405"/>
      <c r="BWG63" s="405"/>
      <c r="BWH63" s="406"/>
      <c r="BWI63" s="401"/>
      <c r="BWJ63" s="402"/>
      <c r="BWK63" s="403"/>
      <c r="BWL63" s="403"/>
      <c r="BWM63" s="404"/>
      <c r="BWN63" s="405"/>
      <c r="BWO63" s="405"/>
      <c r="BWP63" s="405"/>
      <c r="BWQ63" s="405"/>
      <c r="BWR63" s="405"/>
      <c r="BWS63" s="406"/>
      <c r="BWT63" s="401"/>
      <c r="BWU63" s="402"/>
      <c r="BWV63" s="403"/>
      <c r="BWW63" s="403"/>
      <c r="BWX63" s="404"/>
      <c r="BWY63" s="405"/>
      <c r="BWZ63" s="405"/>
      <c r="BXA63" s="405"/>
      <c r="BXB63" s="405"/>
      <c r="BXC63" s="405"/>
      <c r="BXD63" s="406"/>
      <c r="BXE63" s="401"/>
      <c r="BXF63" s="402"/>
      <c r="BXG63" s="403"/>
      <c r="BXH63" s="403"/>
      <c r="BXI63" s="404"/>
      <c r="BXJ63" s="405"/>
      <c r="BXK63" s="405"/>
      <c r="BXL63" s="405"/>
      <c r="BXM63" s="405"/>
      <c r="BXN63" s="405"/>
      <c r="BXO63" s="406"/>
      <c r="BXP63" s="401"/>
      <c r="BXQ63" s="402"/>
      <c r="BXR63" s="403"/>
      <c r="BXS63" s="403"/>
      <c r="BXT63" s="404"/>
      <c r="BXU63" s="405"/>
      <c r="BXV63" s="405"/>
      <c r="BXW63" s="405"/>
      <c r="BXX63" s="405"/>
      <c r="BXY63" s="405"/>
      <c r="BXZ63" s="406"/>
      <c r="BYA63" s="401"/>
      <c r="BYB63" s="402"/>
      <c r="BYC63" s="403"/>
      <c r="BYD63" s="403"/>
      <c r="BYE63" s="404"/>
      <c r="BYF63" s="405"/>
      <c r="BYG63" s="405"/>
      <c r="BYH63" s="405"/>
      <c r="BYI63" s="405"/>
      <c r="BYJ63" s="405"/>
      <c r="BYK63" s="406"/>
      <c r="BYL63" s="401"/>
      <c r="BYM63" s="402"/>
      <c r="BYN63" s="403"/>
      <c r="BYO63" s="403"/>
      <c r="BYP63" s="404"/>
      <c r="BYQ63" s="405"/>
      <c r="BYR63" s="405"/>
      <c r="BYS63" s="405"/>
      <c r="BYT63" s="405"/>
      <c r="BYU63" s="405"/>
      <c r="BYV63" s="406"/>
      <c r="BYW63" s="401"/>
      <c r="BYX63" s="402"/>
      <c r="BYY63" s="403"/>
      <c r="BYZ63" s="403"/>
      <c r="BZA63" s="404"/>
      <c r="BZB63" s="405"/>
      <c r="BZC63" s="405"/>
      <c r="BZD63" s="405"/>
      <c r="BZE63" s="405"/>
      <c r="BZF63" s="405"/>
      <c r="BZG63" s="406"/>
      <c r="BZH63" s="401"/>
      <c r="BZI63" s="402"/>
      <c r="BZJ63" s="403"/>
      <c r="BZK63" s="403"/>
      <c r="BZL63" s="404"/>
      <c r="BZM63" s="405"/>
      <c r="BZN63" s="405"/>
      <c r="BZO63" s="405"/>
      <c r="BZP63" s="405"/>
      <c r="BZQ63" s="405"/>
      <c r="BZR63" s="406"/>
      <c r="BZS63" s="401"/>
      <c r="BZT63" s="402"/>
      <c r="BZU63" s="403"/>
      <c r="BZV63" s="403"/>
      <c r="BZW63" s="404"/>
      <c r="BZX63" s="405"/>
      <c r="BZY63" s="405"/>
      <c r="BZZ63" s="405"/>
      <c r="CAA63" s="405"/>
      <c r="CAB63" s="405"/>
      <c r="CAC63" s="406"/>
      <c r="CAD63" s="401"/>
      <c r="CAE63" s="402"/>
      <c r="CAF63" s="403"/>
      <c r="CAG63" s="403"/>
      <c r="CAH63" s="404"/>
      <c r="CAI63" s="405"/>
      <c r="CAJ63" s="405"/>
      <c r="CAK63" s="405"/>
      <c r="CAL63" s="405"/>
      <c r="CAM63" s="405"/>
      <c r="CAN63" s="406"/>
      <c r="CAO63" s="401"/>
      <c r="CAP63" s="402"/>
      <c r="CAQ63" s="403"/>
      <c r="CAR63" s="403"/>
      <c r="CAS63" s="404"/>
      <c r="CAT63" s="405"/>
      <c r="CAU63" s="405"/>
      <c r="CAV63" s="405"/>
      <c r="CAW63" s="405"/>
      <c r="CAX63" s="405"/>
      <c r="CAY63" s="406"/>
      <c r="CAZ63" s="401"/>
      <c r="CBA63" s="402"/>
      <c r="CBB63" s="403"/>
      <c r="CBC63" s="403"/>
      <c r="CBD63" s="404"/>
      <c r="CBE63" s="405"/>
      <c r="CBF63" s="405"/>
      <c r="CBG63" s="405"/>
      <c r="CBH63" s="405"/>
      <c r="CBI63" s="405"/>
      <c r="CBJ63" s="406"/>
      <c r="CBK63" s="401"/>
      <c r="CBL63" s="402"/>
      <c r="CBM63" s="403"/>
      <c r="CBN63" s="403"/>
      <c r="CBO63" s="404"/>
      <c r="CBP63" s="405"/>
      <c r="CBQ63" s="405"/>
      <c r="CBR63" s="405"/>
      <c r="CBS63" s="405"/>
      <c r="CBT63" s="405"/>
      <c r="CBU63" s="406"/>
      <c r="CBV63" s="401"/>
      <c r="CBW63" s="402"/>
      <c r="CBX63" s="403"/>
      <c r="CBY63" s="403"/>
      <c r="CBZ63" s="404"/>
      <c r="CCA63" s="405"/>
      <c r="CCB63" s="405"/>
      <c r="CCC63" s="405"/>
      <c r="CCD63" s="405"/>
      <c r="CCE63" s="405"/>
      <c r="CCF63" s="406"/>
      <c r="CCG63" s="401"/>
      <c r="CCH63" s="402"/>
      <c r="CCI63" s="403"/>
      <c r="CCJ63" s="403"/>
      <c r="CCK63" s="404"/>
      <c r="CCL63" s="405"/>
      <c r="CCM63" s="405"/>
      <c r="CCN63" s="405"/>
      <c r="CCO63" s="405"/>
      <c r="CCP63" s="405"/>
      <c r="CCQ63" s="406"/>
      <c r="CCR63" s="401"/>
      <c r="CCS63" s="402"/>
      <c r="CCT63" s="403"/>
      <c r="CCU63" s="403"/>
      <c r="CCV63" s="404"/>
      <c r="CCW63" s="405"/>
      <c r="CCX63" s="405"/>
      <c r="CCY63" s="405"/>
      <c r="CCZ63" s="405"/>
      <c r="CDA63" s="405"/>
      <c r="CDB63" s="406"/>
      <c r="CDC63" s="401"/>
      <c r="CDD63" s="402"/>
      <c r="CDE63" s="403"/>
      <c r="CDF63" s="403"/>
      <c r="CDG63" s="404"/>
      <c r="CDH63" s="405"/>
      <c r="CDI63" s="405"/>
      <c r="CDJ63" s="405"/>
      <c r="CDK63" s="405"/>
      <c r="CDL63" s="405"/>
      <c r="CDM63" s="406"/>
      <c r="CDN63" s="401"/>
      <c r="CDO63" s="402"/>
      <c r="CDP63" s="403"/>
      <c r="CDQ63" s="403"/>
      <c r="CDR63" s="404"/>
      <c r="CDS63" s="405"/>
      <c r="CDT63" s="405"/>
      <c r="CDU63" s="405"/>
      <c r="CDV63" s="405"/>
      <c r="CDW63" s="405"/>
      <c r="CDX63" s="406"/>
      <c r="CDY63" s="401"/>
      <c r="CDZ63" s="402"/>
      <c r="CEA63" s="403"/>
      <c r="CEB63" s="403"/>
      <c r="CEC63" s="404"/>
      <c r="CED63" s="405"/>
      <c r="CEE63" s="405"/>
      <c r="CEF63" s="405"/>
      <c r="CEG63" s="405"/>
      <c r="CEH63" s="405"/>
      <c r="CEI63" s="406"/>
      <c r="CEJ63" s="401"/>
      <c r="CEK63" s="402"/>
      <c r="CEL63" s="403"/>
      <c r="CEM63" s="403"/>
      <c r="CEN63" s="404"/>
      <c r="CEO63" s="405"/>
      <c r="CEP63" s="405"/>
      <c r="CEQ63" s="405"/>
      <c r="CER63" s="405"/>
      <c r="CES63" s="405"/>
      <c r="CET63" s="406"/>
      <c r="CEU63" s="401"/>
      <c r="CEV63" s="402"/>
      <c r="CEW63" s="403"/>
      <c r="CEX63" s="403"/>
      <c r="CEY63" s="404"/>
      <c r="CEZ63" s="405"/>
      <c r="CFA63" s="405"/>
      <c r="CFB63" s="405"/>
      <c r="CFC63" s="405"/>
      <c r="CFD63" s="405"/>
      <c r="CFE63" s="406"/>
      <c r="CFF63" s="401"/>
      <c r="CFG63" s="402"/>
      <c r="CFH63" s="403"/>
      <c r="CFI63" s="403"/>
      <c r="CFJ63" s="404"/>
      <c r="CFK63" s="405"/>
      <c r="CFL63" s="405"/>
      <c r="CFM63" s="405"/>
      <c r="CFN63" s="405"/>
      <c r="CFO63" s="405"/>
      <c r="CFP63" s="406"/>
      <c r="CFQ63" s="401"/>
      <c r="CFR63" s="402"/>
      <c r="CFS63" s="403"/>
      <c r="CFT63" s="403"/>
      <c r="CFU63" s="404"/>
      <c r="CFV63" s="405"/>
      <c r="CFW63" s="405"/>
      <c r="CFX63" s="405"/>
      <c r="CFY63" s="405"/>
      <c r="CFZ63" s="405"/>
      <c r="CGA63" s="406"/>
      <c r="CGB63" s="401"/>
      <c r="CGC63" s="402"/>
      <c r="CGD63" s="403"/>
      <c r="CGE63" s="403"/>
      <c r="CGF63" s="404"/>
      <c r="CGG63" s="405"/>
      <c r="CGH63" s="405"/>
      <c r="CGI63" s="405"/>
      <c r="CGJ63" s="405"/>
      <c r="CGK63" s="405"/>
      <c r="CGL63" s="406"/>
      <c r="CGM63" s="401"/>
      <c r="CGN63" s="402"/>
      <c r="CGO63" s="403"/>
      <c r="CGP63" s="403"/>
      <c r="CGQ63" s="404"/>
      <c r="CGR63" s="405"/>
      <c r="CGS63" s="405"/>
      <c r="CGT63" s="405"/>
      <c r="CGU63" s="405"/>
      <c r="CGV63" s="405"/>
      <c r="CGW63" s="406"/>
      <c r="CGX63" s="401"/>
      <c r="CGY63" s="402"/>
      <c r="CGZ63" s="403"/>
      <c r="CHA63" s="403"/>
      <c r="CHB63" s="404"/>
      <c r="CHC63" s="405"/>
      <c r="CHD63" s="405"/>
      <c r="CHE63" s="405"/>
      <c r="CHF63" s="405"/>
      <c r="CHG63" s="405"/>
      <c r="CHH63" s="406"/>
      <c r="CHI63" s="401"/>
      <c r="CHJ63" s="402"/>
      <c r="CHK63" s="403"/>
      <c r="CHL63" s="403"/>
      <c r="CHM63" s="404"/>
      <c r="CHN63" s="405"/>
      <c r="CHO63" s="405"/>
      <c r="CHP63" s="405"/>
      <c r="CHQ63" s="405"/>
      <c r="CHR63" s="405"/>
      <c r="CHS63" s="406"/>
      <c r="CHT63" s="401"/>
      <c r="CHU63" s="402"/>
      <c r="CHV63" s="403"/>
      <c r="CHW63" s="403"/>
      <c r="CHX63" s="404"/>
      <c r="CHY63" s="405"/>
      <c r="CHZ63" s="405"/>
      <c r="CIA63" s="405"/>
      <c r="CIB63" s="405"/>
      <c r="CIC63" s="405"/>
      <c r="CID63" s="406"/>
      <c r="CIE63" s="401"/>
      <c r="CIF63" s="402"/>
      <c r="CIG63" s="403"/>
      <c r="CIH63" s="403"/>
      <c r="CII63" s="404"/>
      <c r="CIJ63" s="405"/>
      <c r="CIK63" s="405"/>
      <c r="CIL63" s="405"/>
      <c r="CIM63" s="405"/>
      <c r="CIN63" s="405"/>
      <c r="CIO63" s="406"/>
      <c r="CIP63" s="401"/>
      <c r="CIQ63" s="402"/>
      <c r="CIR63" s="403"/>
      <c r="CIS63" s="403"/>
      <c r="CIT63" s="404"/>
      <c r="CIU63" s="405"/>
      <c r="CIV63" s="405"/>
      <c r="CIW63" s="405"/>
      <c r="CIX63" s="405"/>
      <c r="CIY63" s="405"/>
      <c r="CIZ63" s="406"/>
      <c r="CJA63" s="401"/>
      <c r="CJB63" s="402"/>
      <c r="CJC63" s="403"/>
      <c r="CJD63" s="403"/>
      <c r="CJE63" s="404"/>
      <c r="CJF63" s="405"/>
      <c r="CJG63" s="405"/>
      <c r="CJH63" s="405"/>
      <c r="CJI63" s="405"/>
      <c r="CJJ63" s="405"/>
      <c r="CJK63" s="406"/>
      <c r="CJL63" s="401"/>
      <c r="CJM63" s="402"/>
      <c r="CJN63" s="403"/>
      <c r="CJO63" s="403"/>
      <c r="CJP63" s="404"/>
      <c r="CJQ63" s="405"/>
      <c r="CJR63" s="405"/>
      <c r="CJS63" s="405"/>
      <c r="CJT63" s="405"/>
      <c r="CJU63" s="405"/>
      <c r="CJV63" s="406"/>
      <c r="CJW63" s="401"/>
      <c r="CJX63" s="402"/>
      <c r="CJY63" s="403"/>
      <c r="CJZ63" s="403"/>
      <c r="CKA63" s="404"/>
      <c r="CKB63" s="405"/>
      <c r="CKC63" s="405"/>
      <c r="CKD63" s="405"/>
      <c r="CKE63" s="405"/>
      <c r="CKF63" s="405"/>
      <c r="CKG63" s="406"/>
      <c r="CKH63" s="401"/>
      <c r="CKI63" s="402"/>
      <c r="CKJ63" s="403"/>
      <c r="CKK63" s="403"/>
      <c r="CKL63" s="404"/>
      <c r="CKM63" s="405"/>
      <c r="CKN63" s="405"/>
      <c r="CKO63" s="405"/>
      <c r="CKP63" s="405"/>
      <c r="CKQ63" s="405"/>
      <c r="CKR63" s="406"/>
      <c r="CKS63" s="401"/>
      <c r="CKT63" s="402"/>
      <c r="CKU63" s="403"/>
      <c r="CKV63" s="403"/>
      <c r="CKW63" s="404"/>
      <c r="CKX63" s="405"/>
      <c r="CKY63" s="405"/>
      <c r="CKZ63" s="405"/>
      <c r="CLA63" s="405"/>
      <c r="CLB63" s="405"/>
      <c r="CLC63" s="406"/>
      <c r="CLD63" s="401"/>
      <c r="CLE63" s="402"/>
      <c r="CLF63" s="403"/>
      <c r="CLG63" s="403"/>
      <c r="CLH63" s="404"/>
      <c r="CLI63" s="405"/>
      <c r="CLJ63" s="405"/>
      <c r="CLK63" s="405"/>
      <c r="CLL63" s="405"/>
      <c r="CLM63" s="405"/>
      <c r="CLN63" s="406"/>
      <c r="CLO63" s="401"/>
      <c r="CLP63" s="402"/>
      <c r="CLQ63" s="403"/>
      <c r="CLR63" s="403"/>
      <c r="CLS63" s="404"/>
      <c r="CLT63" s="405"/>
      <c r="CLU63" s="405"/>
      <c r="CLV63" s="405"/>
      <c r="CLW63" s="405"/>
      <c r="CLX63" s="405"/>
      <c r="CLY63" s="406"/>
      <c r="CLZ63" s="401"/>
      <c r="CMA63" s="402"/>
      <c r="CMB63" s="403"/>
      <c r="CMC63" s="403"/>
      <c r="CMD63" s="404"/>
      <c r="CME63" s="405"/>
      <c r="CMF63" s="405"/>
      <c r="CMG63" s="405"/>
      <c r="CMH63" s="405"/>
      <c r="CMI63" s="405"/>
      <c r="CMJ63" s="406"/>
      <c r="CMK63" s="401"/>
      <c r="CML63" s="402"/>
      <c r="CMM63" s="403"/>
      <c r="CMN63" s="403"/>
      <c r="CMO63" s="404"/>
      <c r="CMP63" s="405"/>
      <c r="CMQ63" s="405"/>
      <c r="CMR63" s="405"/>
      <c r="CMS63" s="405"/>
      <c r="CMT63" s="405"/>
      <c r="CMU63" s="406"/>
      <c r="CMV63" s="401"/>
      <c r="CMW63" s="402"/>
      <c r="CMX63" s="403"/>
      <c r="CMY63" s="403"/>
      <c r="CMZ63" s="404"/>
      <c r="CNA63" s="405"/>
      <c r="CNB63" s="405"/>
      <c r="CNC63" s="405"/>
      <c r="CND63" s="405"/>
      <c r="CNE63" s="405"/>
      <c r="CNF63" s="406"/>
      <c r="CNG63" s="401"/>
      <c r="CNH63" s="402"/>
      <c r="CNI63" s="403"/>
      <c r="CNJ63" s="403"/>
      <c r="CNK63" s="404"/>
      <c r="CNL63" s="405"/>
      <c r="CNM63" s="405"/>
      <c r="CNN63" s="405"/>
      <c r="CNO63" s="405"/>
      <c r="CNP63" s="405"/>
      <c r="CNQ63" s="406"/>
      <c r="CNR63" s="401"/>
      <c r="CNS63" s="402"/>
      <c r="CNT63" s="403"/>
      <c r="CNU63" s="403"/>
      <c r="CNV63" s="404"/>
      <c r="CNW63" s="405"/>
      <c r="CNX63" s="405"/>
      <c r="CNY63" s="405"/>
      <c r="CNZ63" s="405"/>
      <c r="COA63" s="405"/>
      <c r="COB63" s="406"/>
      <c r="COC63" s="401"/>
      <c r="COD63" s="402"/>
      <c r="COE63" s="403"/>
      <c r="COF63" s="403"/>
      <c r="COG63" s="404"/>
      <c r="COH63" s="405"/>
      <c r="COI63" s="405"/>
      <c r="COJ63" s="405"/>
      <c r="COK63" s="405"/>
      <c r="COL63" s="405"/>
      <c r="COM63" s="406"/>
      <c r="CON63" s="401"/>
      <c r="COO63" s="402"/>
      <c r="COP63" s="403"/>
      <c r="COQ63" s="403"/>
      <c r="COR63" s="404"/>
      <c r="COS63" s="405"/>
      <c r="COT63" s="405"/>
      <c r="COU63" s="405"/>
      <c r="COV63" s="405"/>
      <c r="COW63" s="405"/>
      <c r="COX63" s="406"/>
      <c r="COY63" s="401"/>
      <c r="COZ63" s="402"/>
      <c r="CPA63" s="403"/>
      <c r="CPB63" s="403"/>
      <c r="CPC63" s="404"/>
      <c r="CPD63" s="405"/>
      <c r="CPE63" s="405"/>
      <c r="CPF63" s="405"/>
      <c r="CPG63" s="405"/>
      <c r="CPH63" s="405"/>
      <c r="CPI63" s="406"/>
      <c r="CPJ63" s="401"/>
      <c r="CPK63" s="402"/>
      <c r="CPL63" s="403"/>
      <c r="CPM63" s="403"/>
      <c r="CPN63" s="404"/>
      <c r="CPO63" s="405"/>
      <c r="CPP63" s="405"/>
      <c r="CPQ63" s="405"/>
      <c r="CPR63" s="405"/>
      <c r="CPS63" s="405"/>
      <c r="CPT63" s="406"/>
      <c r="CPU63" s="401"/>
      <c r="CPV63" s="402"/>
      <c r="CPW63" s="403"/>
      <c r="CPX63" s="403"/>
      <c r="CPY63" s="404"/>
      <c r="CPZ63" s="405"/>
      <c r="CQA63" s="405"/>
      <c r="CQB63" s="405"/>
      <c r="CQC63" s="405"/>
      <c r="CQD63" s="405"/>
      <c r="CQE63" s="406"/>
      <c r="CQF63" s="401"/>
      <c r="CQG63" s="402"/>
      <c r="CQH63" s="403"/>
      <c r="CQI63" s="403"/>
      <c r="CQJ63" s="404"/>
      <c r="CQK63" s="405"/>
      <c r="CQL63" s="405"/>
      <c r="CQM63" s="405"/>
      <c r="CQN63" s="405"/>
      <c r="CQO63" s="405"/>
      <c r="CQP63" s="406"/>
      <c r="CQQ63" s="401"/>
      <c r="CQR63" s="402"/>
      <c r="CQS63" s="403"/>
      <c r="CQT63" s="403"/>
      <c r="CQU63" s="404"/>
      <c r="CQV63" s="405"/>
      <c r="CQW63" s="405"/>
      <c r="CQX63" s="405"/>
      <c r="CQY63" s="405"/>
      <c r="CQZ63" s="405"/>
      <c r="CRA63" s="406"/>
      <c r="CRB63" s="401"/>
      <c r="CRC63" s="402"/>
      <c r="CRD63" s="403"/>
      <c r="CRE63" s="403"/>
      <c r="CRF63" s="404"/>
      <c r="CRG63" s="405"/>
      <c r="CRH63" s="405"/>
      <c r="CRI63" s="405"/>
      <c r="CRJ63" s="405"/>
      <c r="CRK63" s="405"/>
      <c r="CRL63" s="406"/>
      <c r="CRM63" s="401"/>
      <c r="CRN63" s="402"/>
      <c r="CRO63" s="403"/>
      <c r="CRP63" s="403"/>
      <c r="CRQ63" s="404"/>
      <c r="CRR63" s="405"/>
      <c r="CRS63" s="405"/>
      <c r="CRT63" s="405"/>
      <c r="CRU63" s="405"/>
      <c r="CRV63" s="405"/>
      <c r="CRW63" s="406"/>
      <c r="CRX63" s="401"/>
      <c r="CRY63" s="402"/>
      <c r="CRZ63" s="403"/>
      <c r="CSA63" s="403"/>
      <c r="CSB63" s="404"/>
      <c r="CSC63" s="405"/>
      <c r="CSD63" s="405"/>
      <c r="CSE63" s="405"/>
      <c r="CSF63" s="405"/>
      <c r="CSG63" s="405"/>
      <c r="CSH63" s="406"/>
      <c r="CSI63" s="401"/>
      <c r="CSJ63" s="402"/>
      <c r="CSK63" s="403"/>
      <c r="CSL63" s="403"/>
      <c r="CSM63" s="404"/>
      <c r="CSN63" s="405"/>
      <c r="CSO63" s="405"/>
      <c r="CSP63" s="405"/>
      <c r="CSQ63" s="405"/>
      <c r="CSR63" s="405"/>
      <c r="CSS63" s="406"/>
      <c r="CST63" s="401"/>
      <c r="CSU63" s="402"/>
      <c r="CSV63" s="403"/>
      <c r="CSW63" s="403"/>
      <c r="CSX63" s="404"/>
      <c r="CSY63" s="405"/>
      <c r="CSZ63" s="405"/>
      <c r="CTA63" s="405"/>
      <c r="CTB63" s="405"/>
      <c r="CTC63" s="405"/>
      <c r="CTD63" s="406"/>
      <c r="CTE63" s="401"/>
      <c r="CTF63" s="402"/>
      <c r="CTG63" s="403"/>
      <c r="CTH63" s="403"/>
      <c r="CTI63" s="404"/>
      <c r="CTJ63" s="405"/>
      <c r="CTK63" s="405"/>
      <c r="CTL63" s="405"/>
      <c r="CTM63" s="405"/>
      <c r="CTN63" s="405"/>
      <c r="CTO63" s="406"/>
      <c r="CTP63" s="401"/>
      <c r="CTQ63" s="402"/>
      <c r="CTR63" s="403"/>
      <c r="CTS63" s="403"/>
      <c r="CTT63" s="404"/>
      <c r="CTU63" s="405"/>
      <c r="CTV63" s="405"/>
      <c r="CTW63" s="405"/>
      <c r="CTX63" s="405"/>
      <c r="CTY63" s="405"/>
      <c r="CTZ63" s="406"/>
      <c r="CUA63" s="401"/>
      <c r="CUB63" s="402"/>
      <c r="CUC63" s="403"/>
      <c r="CUD63" s="403"/>
      <c r="CUE63" s="404"/>
      <c r="CUF63" s="405"/>
      <c r="CUG63" s="405"/>
      <c r="CUH63" s="405"/>
      <c r="CUI63" s="405"/>
      <c r="CUJ63" s="405"/>
      <c r="CUK63" s="406"/>
      <c r="CUL63" s="401"/>
      <c r="CUM63" s="402"/>
      <c r="CUN63" s="403"/>
      <c r="CUO63" s="403"/>
      <c r="CUP63" s="404"/>
      <c r="CUQ63" s="405"/>
      <c r="CUR63" s="405"/>
      <c r="CUS63" s="405"/>
      <c r="CUT63" s="405"/>
      <c r="CUU63" s="405"/>
      <c r="CUV63" s="406"/>
      <c r="CUW63" s="401"/>
      <c r="CUX63" s="402"/>
      <c r="CUY63" s="403"/>
      <c r="CUZ63" s="403"/>
      <c r="CVA63" s="404"/>
      <c r="CVB63" s="405"/>
      <c r="CVC63" s="405"/>
      <c r="CVD63" s="405"/>
      <c r="CVE63" s="405"/>
      <c r="CVF63" s="405"/>
      <c r="CVG63" s="406"/>
      <c r="CVH63" s="401"/>
      <c r="CVI63" s="402"/>
      <c r="CVJ63" s="403"/>
      <c r="CVK63" s="403"/>
      <c r="CVL63" s="404"/>
      <c r="CVM63" s="405"/>
      <c r="CVN63" s="405"/>
      <c r="CVO63" s="405"/>
      <c r="CVP63" s="405"/>
      <c r="CVQ63" s="405"/>
      <c r="CVR63" s="406"/>
      <c r="CVS63" s="401"/>
      <c r="CVT63" s="402"/>
      <c r="CVU63" s="403"/>
      <c r="CVV63" s="403"/>
      <c r="CVW63" s="404"/>
      <c r="CVX63" s="405"/>
      <c r="CVY63" s="405"/>
      <c r="CVZ63" s="405"/>
      <c r="CWA63" s="405"/>
      <c r="CWB63" s="405"/>
      <c r="CWC63" s="406"/>
      <c r="CWD63" s="401"/>
      <c r="CWE63" s="402"/>
      <c r="CWF63" s="403"/>
      <c r="CWG63" s="403"/>
      <c r="CWH63" s="404"/>
      <c r="CWI63" s="405"/>
      <c r="CWJ63" s="405"/>
      <c r="CWK63" s="405"/>
      <c r="CWL63" s="405"/>
      <c r="CWM63" s="405"/>
      <c r="CWN63" s="406"/>
      <c r="CWO63" s="401"/>
      <c r="CWP63" s="402"/>
      <c r="CWQ63" s="403"/>
      <c r="CWR63" s="403"/>
      <c r="CWS63" s="404"/>
      <c r="CWT63" s="405"/>
      <c r="CWU63" s="405"/>
      <c r="CWV63" s="405"/>
      <c r="CWW63" s="405"/>
      <c r="CWX63" s="405"/>
      <c r="CWY63" s="406"/>
      <c r="CWZ63" s="401"/>
      <c r="CXA63" s="402"/>
      <c r="CXB63" s="403"/>
      <c r="CXC63" s="403"/>
      <c r="CXD63" s="404"/>
      <c r="CXE63" s="405"/>
      <c r="CXF63" s="405"/>
      <c r="CXG63" s="405"/>
      <c r="CXH63" s="405"/>
      <c r="CXI63" s="405"/>
      <c r="CXJ63" s="406"/>
      <c r="CXK63" s="401"/>
      <c r="CXL63" s="402"/>
      <c r="CXM63" s="403"/>
      <c r="CXN63" s="403"/>
      <c r="CXO63" s="404"/>
      <c r="CXP63" s="405"/>
      <c r="CXQ63" s="405"/>
      <c r="CXR63" s="405"/>
      <c r="CXS63" s="405"/>
      <c r="CXT63" s="405"/>
      <c r="CXU63" s="406"/>
      <c r="CXV63" s="401"/>
      <c r="CXW63" s="402"/>
      <c r="CXX63" s="403"/>
      <c r="CXY63" s="403"/>
      <c r="CXZ63" s="404"/>
      <c r="CYA63" s="405"/>
      <c r="CYB63" s="405"/>
      <c r="CYC63" s="405"/>
      <c r="CYD63" s="405"/>
      <c r="CYE63" s="405"/>
      <c r="CYF63" s="406"/>
      <c r="CYG63" s="401"/>
      <c r="CYH63" s="402"/>
      <c r="CYI63" s="403"/>
      <c r="CYJ63" s="403"/>
      <c r="CYK63" s="404"/>
      <c r="CYL63" s="405"/>
      <c r="CYM63" s="405"/>
      <c r="CYN63" s="405"/>
      <c r="CYO63" s="405"/>
      <c r="CYP63" s="405"/>
      <c r="CYQ63" s="406"/>
      <c r="CYR63" s="401"/>
      <c r="CYS63" s="402"/>
      <c r="CYT63" s="403"/>
      <c r="CYU63" s="403"/>
      <c r="CYV63" s="404"/>
      <c r="CYW63" s="405"/>
      <c r="CYX63" s="405"/>
      <c r="CYY63" s="405"/>
      <c r="CYZ63" s="405"/>
      <c r="CZA63" s="405"/>
      <c r="CZB63" s="406"/>
      <c r="CZC63" s="401"/>
      <c r="CZD63" s="402"/>
      <c r="CZE63" s="403"/>
      <c r="CZF63" s="403"/>
      <c r="CZG63" s="404"/>
      <c r="CZH63" s="405"/>
      <c r="CZI63" s="405"/>
      <c r="CZJ63" s="405"/>
      <c r="CZK63" s="405"/>
      <c r="CZL63" s="405"/>
      <c r="CZM63" s="406"/>
      <c r="CZN63" s="401"/>
      <c r="CZO63" s="402"/>
      <c r="CZP63" s="403"/>
      <c r="CZQ63" s="403"/>
      <c r="CZR63" s="404"/>
      <c r="CZS63" s="405"/>
      <c r="CZT63" s="405"/>
      <c r="CZU63" s="405"/>
      <c r="CZV63" s="405"/>
      <c r="CZW63" s="405"/>
      <c r="CZX63" s="406"/>
      <c r="CZY63" s="401"/>
      <c r="CZZ63" s="402"/>
      <c r="DAA63" s="403"/>
      <c r="DAB63" s="403"/>
      <c r="DAC63" s="404"/>
      <c r="DAD63" s="405"/>
      <c r="DAE63" s="405"/>
      <c r="DAF63" s="405"/>
      <c r="DAG63" s="405"/>
      <c r="DAH63" s="405"/>
      <c r="DAI63" s="406"/>
      <c r="DAJ63" s="401"/>
      <c r="DAK63" s="402"/>
      <c r="DAL63" s="403"/>
      <c r="DAM63" s="403"/>
      <c r="DAN63" s="404"/>
      <c r="DAO63" s="405"/>
      <c r="DAP63" s="405"/>
      <c r="DAQ63" s="405"/>
      <c r="DAR63" s="405"/>
      <c r="DAS63" s="405"/>
      <c r="DAT63" s="406"/>
      <c r="DAU63" s="401"/>
      <c r="DAV63" s="402"/>
      <c r="DAW63" s="403"/>
      <c r="DAX63" s="403"/>
      <c r="DAY63" s="404"/>
      <c r="DAZ63" s="405"/>
      <c r="DBA63" s="405"/>
      <c r="DBB63" s="405"/>
      <c r="DBC63" s="405"/>
      <c r="DBD63" s="405"/>
      <c r="DBE63" s="406"/>
      <c r="DBF63" s="401"/>
      <c r="DBG63" s="402"/>
      <c r="DBH63" s="403"/>
      <c r="DBI63" s="403"/>
      <c r="DBJ63" s="404"/>
      <c r="DBK63" s="405"/>
      <c r="DBL63" s="405"/>
      <c r="DBM63" s="405"/>
      <c r="DBN63" s="405"/>
      <c r="DBO63" s="405"/>
      <c r="DBP63" s="406"/>
      <c r="DBQ63" s="401"/>
      <c r="DBR63" s="402"/>
      <c r="DBS63" s="403"/>
      <c r="DBT63" s="403"/>
      <c r="DBU63" s="404"/>
      <c r="DBV63" s="405"/>
      <c r="DBW63" s="405"/>
      <c r="DBX63" s="405"/>
      <c r="DBY63" s="405"/>
      <c r="DBZ63" s="405"/>
      <c r="DCA63" s="406"/>
      <c r="DCB63" s="401"/>
      <c r="DCC63" s="402"/>
      <c r="DCD63" s="403"/>
      <c r="DCE63" s="403"/>
      <c r="DCF63" s="404"/>
      <c r="DCG63" s="405"/>
      <c r="DCH63" s="405"/>
      <c r="DCI63" s="405"/>
      <c r="DCJ63" s="405"/>
      <c r="DCK63" s="405"/>
      <c r="DCL63" s="406"/>
      <c r="DCM63" s="401"/>
      <c r="DCN63" s="402"/>
      <c r="DCO63" s="403"/>
      <c r="DCP63" s="403"/>
      <c r="DCQ63" s="404"/>
      <c r="DCR63" s="405"/>
      <c r="DCS63" s="405"/>
      <c r="DCT63" s="405"/>
      <c r="DCU63" s="405"/>
      <c r="DCV63" s="405"/>
      <c r="DCW63" s="406"/>
      <c r="DCX63" s="401"/>
      <c r="DCY63" s="402"/>
      <c r="DCZ63" s="403"/>
      <c r="DDA63" s="403"/>
      <c r="DDB63" s="404"/>
      <c r="DDC63" s="405"/>
      <c r="DDD63" s="405"/>
      <c r="DDE63" s="405"/>
      <c r="DDF63" s="405"/>
      <c r="DDG63" s="405"/>
      <c r="DDH63" s="406"/>
      <c r="DDI63" s="401"/>
      <c r="DDJ63" s="402"/>
      <c r="DDK63" s="403"/>
      <c r="DDL63" s="403"/>
      <c r="DDM63" s="404"/>
      <c r="DDN63" s="405"/>
      <c r="DDO63" s="405"/>
      <c r="DDP63" s="405"/>
      <c r="DDQ63" s="405"/>
      <c r="DDR63" s="405"/>
      <c r="DDS63" s="406"/>
      <c r="DDT63" s="401"/>
      <c r="DDU63" s="402"/>
      <c r="DDV63" s="403"/>
      <c r="DDW63" s="403"/>
      <c r="DDX63" s="404"/>
      <c r="DDY63" s="405"/>
      <c r="DDZ63" s="405"/>
      <c r="DEA63" s="405"/>
      <c r="DEB63" s="405"/>
      <c r="DEC63" s="405"/>
      <c r="DED63" s="406"/>
      <c r="DEE63" s="401"/>
      <c r="DEF63" s="402"/>
      <c r="DEG63" s="403"/>
      <c r="DEH63" s="403"/>
      <c r="DEI63" s="404"/>
      <c r="DEJ63" s="405"/>
      <c r="DEK63" s="405"/>
      <c r="DEL63" s="405"/>
      <c r="DEM63" s="405"/>
      <c r="DEN63" s="405"/>
      <c r="DEO63" s="406"/>
      <c r="DEP63" s="401"/>
      <c r="DEQ63" s="402"/>
      <c r="DER63" s="403"/>
      <c r="DES63" s="403"/>
      <c r="DET63" s="404"/>
      <c r="DEU63" s="405"/>
      <c r="DEV63" s="405"/>
      <c r="DEW63" s="405"/>
      <c r="DEX63" s="405"/>
      <c r="DEY63" s="405"/>
      <c r="DEZ63" s="406"/>
      <c r="DFA63" s="401"/>
      <c r="DFB63" s="402"/>
      <c r="DFC63" s="403"/>
      <c r="DFD63" s="403"/>
      <c r="DFE63" s="404"/>
      <c r="DFF63" s="405"/>
      <c r="DFG63" s="405"/>
      <c r="DFH63" s="405"/>
      <c r="DFI63" s="405"/>
      <c r="DFJ63" s="405"/>
      <c r="DFK63" s="406"/>
      <c r="DFL63" s="401"/>
      <c r="DFM63" s="402"/>
      <c r="DFN63" s="403"/>
      <c r="DFO63" s="403"/>
      <c r="DFP63" s="404"/>
      <c r="DFQ63" s="405"/>
      <c r="DFR63" s="405"/>
      <c r="DFS63" s="405"/>
      <c r="DFT63" s="405"/>
      <c r="DFU63" s="405"/>
      <c r="DFV63" s="406"/>
      <c r="DFW63" s="401"/>
      <c r="DFX63" s="402"/>
      <c r="DFY63" s="403"/>
      <c r="DFZ63" s="403"/>
      <c r="DGA63" s="404"/>
      <c r="DGB63" s="405"/>
      <c r="DGC63" s="405"/>
      <c r="DGD63" s="405"/>
      <c r="DGE63" s="405"/>
      <c r="DGF63" s="405"/>
      <c r="DGG63" s="406"/>
      <c r="DGH63" s="401"/>
      <c r="DGI63" s="402"/>
      <c r="DGJ63" s="403"/>
      <c r="DGK63" s="403"/>
      <c r="DGL63" s="404"/>
      <c r="DGM63" s="405"/>
      <c r="DGN63" s="405"/>
      <c r="DGO63" s="405"/>
      <c r="DGP63" s="405"/>
      <c r="DGQ63" s="405"/>
      <c r="DGR63" s="406"/>
      <c r="DGS63" s="401"/>
      <c r="DGT63" s="402"/>
      <c r="DGU63" s="403"/>
      <c r="DGV63" s="403"/>
      <c r="DGW63" s="404"/>
      <c r="DGX63" s="405"/>
      <c r="DGY63" s="405"/>
      <c r="DGZ63" s="405"/>
      <c r="DHA63" s="405"/>
      <c r="DHB63" s="405"/>
      <c r="DHC63" s="406"/>
      <c r="DHD63" s="401"/>
      <c r="DHE63" s="402"/>
      <c r="DHF63" s="403"/>
      <c r="DHG63" s="403"/>
      <c r="DHH63" s="404"/>
      <c r="DHI63" s="405"/>
      <c r="DHJ63" s="405"/>
      <c r="DHK63" s="405"/>
      <c r="DHL63" s="405"/>
      <c r="DHM63" s="405"/>
      <c r="DHN63" s="406"/>
      <c r="DHO63" s="401"/>
      <c r="DHP63" s="402"/>
      <c r="DHQ63" s="403"/>
      <c r="DHR63" s="403"/>
      <c r="DHS63" s="404"/>
      <c r="DHT63" s="405"/>
      <c r="DHU63" s="405"/>
      <c r="DHV63" s="405"/>
      <c r="DHW63" s="405"/>
      <c r="DHX63" s="405"/>
      <c r="DHY63" s="406"/>
      <c r="DHZ63" s="401"/>
      <c r="DIA63" s="402"/>
      <c r="DIB63" s="403"/>
      <c r="DIC63" s="403"/>
      <c r="DID63" s="404"/>
      <c r="DIE63" s="405"/>
      <c r="DIF63" s="405"/>
      <c r="DIG63" s="405"/>
      <c r="DIH63" s="405"/>
      <c r="DII63" s="405"/>
      <c r="DIJ63" s="406"/>
      <c r="DIK63" s="401"/>
      <c r="DIL63" s="402"/>
      <c r="DIM63" s="403"/>
      <c r="DIN63" s="403"/>
      <c r="DIO63" s="404"/>
      <c r="DIP63" s="405"/>
      <c r="DIQ63" s="405"/>
      <c r="DIR63" s="405"/>
      <c r="DIS63" s="405"/>
      <c r="DIT63" s="405"/>
      <c r="DIU63" s="406"/>
      <c r="DIV63" s="401"/>
      <c r="DIW63" s="402"/>
      <c r="DIX63" s="403"/>
      <c r="DIY63" s="403"/>
      <c r="DIZ63" s="404"/>
      <c r="DJA63" s="405"/>
      <c r="DJB63" s="405"/>
      <c r="DJC63" s="405"/>
      <c r="DJD63" s="405"/>
      <c r="DJE63" s="405"/>
      <c r="DJF63" s="406"/>
      <c r="DJG63" s="401"/>
      <c r="DJH63" s="402"/>
      <c r="DJI63" s="403"/>
      <c r="DJJ63" s="403"/>
      <c r="DJK63" s="404"/>
      <c r="DJL63" s="405"/>
      <c r="DJM63" s="405"/>
      <c r="DJN63" s="405"/>
      <c r="DJO63" s="405"/>
      <c r="DJP63" s="405"/>
      <c r="DJQ63" s="406"/>
      <c r="DJR63" s="401"/>
      <c r="DJS63" s="402"/>
      <c r="DJT63" s="403"/>
      <c r="DJU63" s="403"/>
      <c r="DJV63" s="404"/>
      <c r="DJW63" s="405"/>
      <c r="DJX63" s="405"/>
      <c r="DJY63" s="405"/>
      <c r="DJZ63" s="405"/>
      <c r="DKA63" s="405"/>
      <c r="DKB63" s="406"/>
      <c r="DKC63" s="401"/>
      <c r="DKD63" s="402"/>
      <c r="DKE63" s="403"/>
      <c r="DKF63" s="403"/>
      <c r="DKG63" s="404"/>
      <c r="DKH63" s="405"/>
      <c r="DKI63" s="405"/>
      <c r="DKJ63" s="405"/>
      <c r="DKK63" s="405"/>
      <c r="DKL63" s="405"/>
      <c r="DKM63" s="406"/>
      <c r="DKN63" s="401"/>
      <c r="DKO63" s="402"/>
      <c r="DKP63" s="403"/>
      <c r="DKQ63" s="403"/>
      <c r="DKR63" s="404"/>
      <c r="DKS63" s="405"/>
      <c r="DKT63" s="405"/>
      <c r="DKU63" s="405"/>
      <c r="DKV63" s="405"/>
      <c r="DKW63" s="405"/>
      <c r="DKX63" s="406"/>
      <c r="DKY63" s="401"/>
      <c r="DKZ63" s="402"/>
      <c r="DLA63" s="403"/>
      <c r="DLB63" s="403"/>
      <c r="DLC63" s="404"/>
      <c r="DLD63" s="405"/>
      <c r="DLE63" s="405"/>
      <c r="DLF63" s="405"/>
      <c r="DLG63" s="405"/>
      <c r="DLH63" s="405"/>
      <c r="DLI63" s="406"/>
      <c r="DLJ63" s="401"/>
      <c r="DLK63" s="402"/>
      <c r="DLL63" s="403"/>
      <c r="DLM63" s="403"/>
      <c r="DLN63" s="404"/>
      <c r="DLO63" s="405"/>
      <c r="DLP63" s="405"/>
      <c r="DLQ63" s="405"/>
      <c r="DLR63" s="405"/>
      <c r="DLS63" s="405"/>
      <c r="DLT63" s="406"/>
      <c r="DLU63" s="401"/>
      <c r="DLV63" s="402"/>
      <c r="DLW63" s="403"/>
      <c r="DLX63" s="403"/>
      <c r="DLY63" s="404"/>
      <c r="DLZ63" s="405"/>
      <c r="DMA63" s="405"/>
      <c r="DMB63" s="405"/>
      <c r="DMC63" s="405"/>
      <c r="DMD63" s="405"/>
      <c r="DME63" s="406"/>
      <c r="DMF63" s="401"/>
      <c r="DMG63" s="402"/>
      <c r="DMH63" s="403"/>
      <c r="DMI63" s="403"/>
      <c r="DMJ63" s="404"/>
      <c r="DMK63" s="405"/>
      <c r="DML63" s="405"/>
      <c r="DMM63" s="405"/>
      <c r="DMN63" s="405"/>
      <c r="DMO63" s="405"/>
      <c r="DMP63" s="406"/>
      <c r="DMQ63" s="401"/>
      <c r="DMR63" s="402"/>
      <c r="DMS63" s="403"/>
      <c r="DMT63" s="403"/>
      <c r="DMU63" s="404"/>
      <c r="DMV63" s="405"/>
      <c r="DMW63" s="405"/>
      <c r="DMX63" s="405"/>
      <c r="DMY63" s="405"/>
      <c r="DMZ63" s="405"/>
      <c r="DNA63" s="406"/>
      <c r="DNB63" s="401"/>
      <c r="DNC63" s="402"/>
      <c r="DND63" s="403"/>
      <c r="DNE63" s="403"/>
      <c r="DNF63" s="404"/>
      <c r="DNG63" s="405"/>
      <c r="DNH63" s="405"/>
      <c r="DNI63" s="405"/>
      <c r="DNJ63" s="405"/>
      <c r="DNK63" s="405"/>
      <c r="DNL63" s="406"/>
      <c r="DNM63" s="401"/>
      <c r="DNN63" s="402"/>
      <c r="DNO63" s="403"/>
      <c r="DNP63" s="403"/>
      <c r="DNQ63" s="404"/>
      <c r="DNR63" s="405"/>
      <c r="DNS63" s="405"/>
      <c r="DNT63" s="405"/>
      <c r="DNU63" s="405"/>
      <c r="DNV63" s="405"/>
      <c r="DNW63" s="406"/>
      <c r="DNX63" s="401"/>
      <c r="DNY63" s="402"/>
      <c r="DNZ63" s="403"/>
      <c r="DOA63" s="403"/>
      <c r="DOB63" s="404"/>
      <c r="DOC63" s="405"/>
      <c r="DOD63" s="405"/>
      <c r="DOE63" s="405"/>
      <c r="DOF63" s="405"/>
      <c r="DOG63" s="405"/>
      <c r="DOH63" s="406"/>
      <c r="DOI63" s="401"/>
      <c r="DOJ63" s="402"/>
      <c r="DOK63" s="403"/>
      <c r="DOL63" s="403"/>
      <c r="DOM63" s="404"/>
      <c r="DON63" s="405"/>
      <c r="DOO63" s="405"/>
      <c r="DOP63" s="405"/>
      <c r="DOQ63" s="405"/>
      <c r="DOR63" s="405"/>
      <c r="DOS63" s="406"/>
      <c r="DOT63" s="401"/>
      <c r="DOU63" s="402"/>
      <c r="DOV63" s="403"/>
      <c r="DOW63" s="403"/>
      <c r="DOX63" s="404"/>
      <c r="DOY63" s="405"/>
      <c r="DOZ63" s="405"/>
      <c r="DPA63" s="405"/>
      <c r="DPB63" s="405"/>
      <c r="DPC63" s="405"/>
      <c r="DPD63" s="406"/>
      <c r="DPE63" s="401"/>
      <c r="DPF63" s="402"/>
      <c r="DPG63" s="403"/>
      <c r="DPH63" s="403"/>
      <c r="DPI63" s="404"/>
      <c r="DPJ63" s="405"/>
      <c r="DPK63" s="405"/>
      <c r="DPL63" s="405"/>
      <c r="DPM63" s="405"/>
      <c r="DPN63" s="405"/>
      <c r="DPO63" s="406"/>
      <c r="DPP63" s="401"/>
      <c r="DPQ63" s="402"/>
      <c r="DPR63" s="403"/>
      <c r="DPS63" s="403"/>
      <c r="DPT63" s="404"/>
      <c r="DPU63" s="405"/>
      <c r="DPV63" s="405"/>
      <c r="DPW63" s="405"/>
      <c r="DPX63" s="405"/>
      <c r="DPY63" s="405"/>
      <c r="DPZ63" s="406"/>
      <c r="DQA63" s="401"/>
      <c r="DQB63" s="402"/>
      <c r="DQC63" s="403"/>
      <c r="DQD63" s="403"/>
      <c r="DQE63" s="404"/>
      <c r="DQF63" s="405"/>
      <c r="DQG63" s="405"/>
      <c r="DQH63" s="405"/>
      <c r="DQI63" s="405"/>
      <c r="DQJ63" s="405"/>
      <c r="DQK63" s="406"/>
      <c r="DQL63" s="401"/>
      <c r="DQM63" s="402"/>
      <c r="DQN63" s="403"/>
      <c r="DQO63" s="403"/>
      <c r="DQP63" s="404"/>
      <c r="DQQ63" s="405"/>
      <c r="DQR63" s="405"/>
      <c r="DQS63" s="405"/>
      <c r="DQT63" s="405"/>
      <c r="DQU63" s="405"/>
      <c r="DQV63" s="406"/>
      <c r="DQW63" s="401"/>
      <c r="DQX63" s="402"/>
      <c r="DQY63" s="403"/>
      <c r="DQZ63" s="403"/>
      <c r="DRA63" s="404"/>
      <c r="DRB63" s="405"/>
      <c r="DRC63" s="405"/>
      <c r="DRD63" s="405"/>
      <c r="DRE63" s="405"/>
      <c r="DRF63" s="405"/>
      <c r="DRG63" s="406"/>
      <c r="DRH63" s="401"/>
      <c r="DRI63" s="402"/>
      <c r="DRJ63" s="403"/>
      <c r="DRK63" s="403"/>
      <c r="DRL63" s="404"/>
      <c r="DRM63" s="405"/>
      <c r="DRN63" s="405"/>
      <c r="DRO63" s="405"/>
      <c r="DRP63" s="405"/>
      <c r="DRQ63" s="405"/>
      <c r="DRR63" s="406"/>
      <c r="DRS63" s="401"/>
      <c r="DRT63" s="402"/>
      <c r="DRU63" s="403"/>
      <c r="DRV63" s="403"/>
      <c r="DRW63" s="404"/>
      <c r="DRX63" s="405"/>
      <c r="DRY63" s="405"/>
      <c r="DRZ63" s="405"/>
      <c r="DSA63" s="405"/>
      <c r="DSB63" s="405"/>
      <c r="DSC63" s="406"/>
      <c r="DSD63" s="401"/>
      <c r="DSE63" s="402"/>
      <c r="DSF63" s="403"/>
      <c r="DSG63" s="403"/>
      <c r="DSH63" s="404"/>
      <c r="DSI63" s="405"/>
      <c r="DSJ63" s="405"/>
      <c r="DSK63" s="405"/>
      <c r="DSL63" s="405"/>
      <c r="DSM63" s="405"/>
      <c r="DSN63" s="406"/>
      <c r="DSO63" s="401"/>
      <c r="DSP63" s="402"/>
      <c r="DSQ63" s="403"/>
      <c r="DSR63" s="403"/>
      <c r="DSS63" s="404"/>
      <c r="DST63" s="405"/>
      <c r="DSU63" s="405"/>
      <c r="DSV63" s="405"/>
      <c r="DSW63" s="405"/>
      <c r="DSX63" s="405"/>
      <c r="DSY63" s="406"/>
      <c r="DSZ63" s="401"/>
      <c r="DTA63" s="402"/>
      <c r="DTB63" s="403"/>
      <c r="DTC63" s="403"/>
      <c r="DTD63" s="404"/>
      <c r="DTE63" s="405"/>
      <c r="DTF63" s="405"/>
      <c r="DTG63" s="405"/>
      <c r="DTH63" s="405"/>
      <c r="DTI63" s="405"/>
      <c r="DTJ63" s="406"/>
      <c r="DTK63" s="401"/>
      <c r="DTL63" s="402"/>
      <c r="DTM63" s="403"/>
      <c r="DTN63" s="403"/>
      <c r="DTO63" s="404"/>
      <c r="DTP63" s="405"/>
      <c r="DTQ63" s="405"/>
      <c r="DTR63" s="405"/>
      <c r="DTS63" s="405"/>
      <c r="DTT63" s="405"/>
      <c r="DTU63" s="406"/>
      <c r="DTV63" s="401"/>
      <c r="DTW63" s="402"/>
      <c r="DTX63" s="403"/>
      <c r="DTY63" s="403"/>
      <c r="DTZ63" s="404"/>
      <c r="DUA63" s="405"/>
      <c r="DUB63" s="405"/>
      <c r="DUC63" s="405"/>
      <c r="DUD63" s="405"/>
      <c r="DUE63" s="405"/>
      <c r="DUF63" s="406"/>
      <c r="DUG63" s="401"/>
      <c r="DUH63" s="402"/>
      <c r="DUI63" s="403"/>
      <c r="DUJ63" s="403"/>
      <c r="DUK63" s="404"/>
      <c r="DUL63" s="405"/>
      <c r="DUM63" s="405"/>
      <c r="DUN63" s="405"/>
      <c r="DUO63" s="405"/>
      <c r="DUP63" s="405"/>
      <c r="DUQ63" s="406"/>
      <c r="DUR63" s="401"/>
      <c r="DUS63" s="402"/>
      <c r="DUT63" s="403"/>
      <c r="DUU63" s="403"/>
      <c r="DUV63" s="404"/>
      <c r="DUW63" s="405"/>
      <c r="DUX63" s="405"/>
      <c r="DUY63" s="405"/>
      <c r="DUZ63" s="405"/>
      <c r="DVA63" s="405"/>
      <c r="DVB63" s="406"/>
      <c r="DVC63" s="401"/>
      <c r="DVD63" s="402"/>
      <c r="DVE63" s="403"/>
      <c r="DVF63" s="403"/>
      <c r="DVG63" s="404"/>
      <c r="DVH63" s="405"/>
      <c r="DVI63" s="405"/>
      <c r="DVJ63" s="405"/>
      <c r="DVK63" s="405"/>
      <c r="DVL63" s="405"/>
      <c r="DVM63" s="406"/>
      <c r="DVN63" s="401"/>
      <c r="DVO63" s="402"/>
      <c r="DVP63" s="403"/>
      <c r="DVQ63" s="403"/>
      <c r="DVR63" s="404"/>
      <c r="DVS63" s="405"/>
      <c r="DVT63" s="405"/>
      <c r="DVU63" s="405"/>
      <c r="DVV63" s="405"/>
      <c r="DVW63" s="405"/>
      <c r="DVX63" s="406"/>
      <c r="DVY63" s="401"/>
      <c r="DVZ63" s="402"/>
      <c r="DWA63" s="403"/>
      <c r="DWB63" s="403"/>
      <c r="DWC63" s="404"/>
      <c r="DWD63" s="405"/>
      <c r="DWE63" s="405"/>
      <c r="DWF63" s="405"/>
      <c r="DWG63" s="405"/>
      <c r="DWH63" s="405"/>
      <c r="DWI63" s="406"/>
      <c r="DWJ63" s="401"/>
      <c r="DWK63" s="402"/>
      <c r="DWL63" s="403"/>
      <c r="DWM63" s="403"/>
      <c r="DWN63" s="404"/>
      <c r="DWO63" s="405"/>
      <c r="DWP63" s="405"/>
      <c r="DWQ63" s="405"/>
      <c r="DWR63" s="405"/>
      <c r="DWS63" s="405"/>
      <c r="DWT63" s="406"/>
      <c r="DWU63" s="401"/>
      <c r="DWV63" s="402"/>
      <c r="DWW63" s="403"/>
      <c r="DWX63" s="403"/>
      <c r="DWY63" s="404"/>
      <c r="DWZ63" s="405"/>
      <c r="DXA63" s="405"/>
      <c r="DXB63" s="405"/>
      <c r="DXC63" s="405"/>
      <c r="DXD63" s="405"/>
      <c r="DXE63" s="406"/>
      <c r="DXF63" s="401"/>
      <c r="DXG63" s="402"/>
      <c r="DXH63" s="403"/>
      <c r="DXI63" s="403"/>
      <c r="DXJ63" s="404"/>
      <c r="DXK63" s="405"/>
      <c r="DXL63" s="405"/>
      <c r="DXM63" s="405"/>
      <c r="DXN63" s="405"/>
      <c r="DXO63" s="405"/>
      <c r="DXP63" s="406"/>
      <c r="DXQ63" s="401"/>
      <c r="DXR63" s="402"/>
      <c r="DXS63" s="403"/>
      <c r="DXT63" s="403"/>
      <c r="DXU63" s="404"/>
      <c r="DXV63" s="405"/>
      <c r="DXW63" s="405"/>
      <c r="DXX63" s="405"/>
      <c r="DXY63" s="405"/>
      <c r="DXZ63" s="405"/>
      <c r="DYA63" s="406"/>
      <c r="DYB63" s="401"/>
      <c r="DYC63" s="402"/>
      <c r="DYD63" s="403"/>
      <c r="DYE63" s="403"/>
      <c r="DYF63" s="404"/>
      <c r="DYG63" s="405"/>
      <c r="DYH63" s="405"/>
      <c r="DYI63" s="405"/>
      <c r="DYJ63" s="405"/>
      <c r="DYK63" s="405"/>
      <c r="DYL63" s="406"/>
      <c r="DYM63" s="401"/>
      <c r="DYN63" s="402"/>
      <c r="DYO63" s="403"/>
      <c r="DYP63" s="403"/>
      <c r="DYQ63" s="404"/>
      <c r="DYR63" s="405"/>
      <c r="DYS63" s="405"/>
      <c r="DYT63" s="405"/>
      <c r="DYU63" s="405"/>
      <c r="DYV63" s="405"/>
      <c r="DYW63" s="406"/>
      <c r="DYX63" s="401"/>
      <c r="DYY63" s="402"/>
      <c r="DYZ63" s="403"/>
      <c r="DZA63" s="403"/>
      <c r="DZB63" s="404"/>
      <c r="DZC63" s="405"/>
      <c r="DZD63" s="405"/>
      <c r="DZE63" s="405"/>
      <c r="DZF63" s="405"/>
      <c r="DZG63" s="405"/>
      <c r="DZH63" s="406"/>
      <c r="DZI63" s="401"/>
      <c r="DZJ63" s="402"/>
      <c r="DZK63" s="403"/>
      <c r="DZL63" s="403"/>
      <c r="DZM63" s="404"/>
      <c r="DZN63" s="405"/>
      <c r="DZO63" s="405"/>
      <c r="DZP63" s="405"/>
      <c r="DZQ63" s="405"/>
      <c r="DZR63" s="405"/>
      <c r="DZS63" s="406"/>
      <c r="DZT63" s="401"/>
      <c r="DZU63" s="402"/>
      <c r="DZV63" s="403"/>
      <c r="DZW63" s="403"/>
      <c r="DZX63" s="404"/>
      <c r="DZY63" s="405"/>
      <c r="DZZ63" s="405"/>
      <c r="EAA63" s="405"/>
      <c r="EAB63" s="405"/>
      <c r="EAC63" s="405"/>
      <c r="EAD63" s="406"/>
      <c r="EAE63" s="401"/>
      <c r="EAF63" s="402"/>
      <c r="EAG63" s="403"/>
      <c r="EAH63" s="403"/>
      <c r="EAI63" s="404"/>
      <c r="EAJ63" s="405"/>
      <c r="EAK63" s="405"/>
      <c r="EAL63" s="405"/>
      <c r="EAM63" s="405"/>
      <c r="EAN63" s="405"/>
      <c r="EAO63" s="406"/>
      <c r="EAP63" s="401"/>
      <c r="EAQ63" s="402"/>
      <c r="EAR63" s="403"/>
      <c r="EAS63" s="403"/>
      <c r="EAT63" s="404"/>
      <c r="EAU63" s="405"/>
      <c r="EAV63" s="405"/>
      <c r="EAW63" s="405"/>
      <c r="EAX63" s="405"/>
      <c r="EAY63" s="405"/>
      <c r="EAZ63" s="406"/>
      <c r="EBA63" s="401"/>
      <c r="EBB63" s="402"/>
      <c r="EBC63" s="403"/>
      <c r="EBD63" s="403"/>
      <c r="EBE63" s="404"/>
      <c r="EBF63" s="405"/>
      <c r="EBG63" s="405"/>
      <c r="EBH63" s="405"/>
      <c r="EBI63" s="405"/>
      <c r="EBJ63" s="405"/>
      <c r="EBK63" s="406"/>
      <c r="EBL63" s="401"/>
      <c r="EBM63" s="402"/>
      <c r="EBN63" s="403"/>
      <c r="EBO63" s="403"/>
      <c r="EBP63" s="404"/>
      <c r="EBQ63" s="405"/>
      <c r="EBR63" s="405"/>
      <c r="EBS63" s="405"/>
      <c r="EBT63" s="405"/>
      <c r="EBU63" s="405"/>
      <c r="EBV63" s="406"/>
      <c r="EBW63" s="401"/>
      <c r="EBX63" s="402"/>
      <c r="EBY63" s="403"/>
      <c r="EBZ63" s="403"/>
      <c r="ECA63" s="404"/>
      <c r="ECB63" s="405"/>
      <c r="ECC63" s="405"/>
      <c r="ECD63" s="405"/>
      <c r="ECE63" s="405"/>
      <c r="ECF63" s="405"/>
      <c r="ECG63" s="406"/>
      <c r="ECH63" s="401"/>
      <c r="ECI63" s="402"/>
      <c r="ECJ63" s="403"/>
      <c r="ECK63" s="403"/>
      <c r="ECL63" s="404"/>
      <c r="ECM63" s="405"/>
      <c r="ECN63" s="405"/>
      <c r="ECO63" s="405"/>
      <c r="ECP63" s="405"/>
      <c r="ECQ63" s="405"/>
      <c r="ECR63" s="406"/>
      <c r="ECS63" s="401"/>
      <c r="ECT63" s="402"/>
      <c r="ECU63" s="403"/>
      <c r="ECV63" s="403"/>
      <c r="ECW63" s="404"/>
      <c r="ECX63" s="405"/>
      <c r="ECY63" s="405"/>
      <c r="ECZ63" s="405"/>
      <c r="EDA63" s="405"/>
      <c r="EDB63" s="405"/>
      <c r="EDC63" s="406"/>
      <c r="EDD63" s="401"/>
      <c r="EDE63" s="402"/>
      <c r="EDF63" s="403"/>
      <c r="EDG63" s="403"/>
      <c r="EDH63" s="404"/>
      <c r="EDI63" s="405"/>
      <c r="EDJ63" s="405"/>
      <c r="EDK63" s="405"/>
      <c r="EDL63" s="405"/>
      <c r="EDM63" s="405"/>
      <c r="EDN63" s="406"/>
      <c r="EDO63" s="401"/>
      <c r="EDP63" s="402"/>
      <c r="EDQ63" s="403"/>
      <c r="EDR63" s="403"/>
      <c r="EDS63" s="404"/>
      <c r="EDT63" s="405"/>
      <c r="EDU63" s="405"/>
      <c r="EDV63" s="405"/>
      <c r="EDW63" s="405"/>
      <c r="EDX63" s="405"/>
      <c r="EDY63" s="406"/>
      <c r="EDZ63" s="401"/>
      <c r="EEA63" s="402"/>
      <c r="EEB63" s="403"/>
      <c r="EEC63" s="403"/>
      <c r="EED63" s="404"/>
      <c r="EEE63" s="405"/>
      <c r="EEF63" s="405"/>
      <c r="EEG63" s="405"/>
      <c r="EEH63" s="405"/>
      <c r="EEI63" s="405"/>
      <c r="EEJ63" s="406"/>
      <c r="EEK63" s="401"/>
      <c r="EEL63" s="402"/>
      <c r="EEM63" s="403"/>
      <c r="EEN63" s="403"/>
      <c r="EEO63" s="404"/>
      <c r="EEP63" s="405"/>
      <c r="EEQ63" s="405"/>
      <c r="EER63" s="405"/>
      <c r="EES63" s="405"/>
      <c r="EET63" s="405"/>
      <c r="EEU63" s="406"/>
      <c r="EEV63" s="401"/>
      <c r="EEW63" s="402"/>
      <c r="EEX63" s="403"/>
      <c r="EEY63" s="403"/>
      <c r="EEZ63" s="404"/>
      <c r="EFA63" s="405"/>
      <c r="EFB63" s="405"/>
      <c r="EFC63" s="405"/>
      <c r="EFD63" s="405"/>
      <c r="EFE63" s="405"/>
      <c r="EFF63" s="406"/>
      <c r="EFG63" s="401"/>
      <c r="EFH63" s="402"/>
      <c r="EFI63" s="403"/>
      <c r="EFJ63" s="403"/>
      <c r="EFK63" s="404"/>
      <c r="EFL63" s="405"/>
      <c r="EFM63" s="405"/>
      <c r="EFN63" s="405"/>
      <c r="EFO63" s="405"/>
      <c r="EFP63" s="405"/>
      <c r="EFQ63" s="406"/>
      <c r="EFR63" s="401"/>
      <c r="EFS63" s="402"/>
      <c r="EFT63" s="403"/>
      <c r="EFU63" s="403"/>
      <c r="EFV63" s="404"/>
      <c r="EFW63" s="405"/>
      <c r="EFX63" s="405"/>
      <c r="EFY63" s="405"/>
      <c r="EFZ63" s="405"/>
      <c r="EGA63" s="405"/>
      <c r="EGB63" s="406"/>
      <c r="EGC63" s="401"/>
      <c r="EGD63" s="402"/>
      <c r="EGE63" s="403"/>
      <c r="EGF63" s="403"/>
      <c r="EGG63" s="404"/>
      <c r="EGH63" s="405"/>
      <c r="EGI63" s="405"/>
      <c r="EGJ63" s="405"/>
      <c r="EGK63" s="405"/>
      <c r="EGL63" s="405"/>
      <c r="EGM63" s="406"/>
      <c r="EGN63" s="401"/>
      <c r="EGO63" s="402"/>
      <c r="EGP63" s="403"/>
      <c r="EGQ63" s="403"/>
      <c r="EGR63" s="404"/>
      <c r="EGS63" s="405"/>
      <c r="EGT63" s="405"/>
      <c r="EGU63" s="405"/>
      <c r="EGV63" s="405"/>
      <c r="EGW63" s="405"/>
      <c r="EGX63" s="406"/>
      <c r="EGY63" s="401"/>
      <c r="EGZ63" s="402"/>
      <c r="EHA63" s="403"/>
      <c r="EHB63" s="403"/>
      <c r="EHC63" s="404"/>
      <c r="EHD63" s="405"/>
      <c r="EHE63" s="405"/>
      <c r="EHF63" s="405"/>
      <c r="EHG63" s="405"/>
      <c r="EHH63" s="405"/>
      <c r="EHI63" s="406"/>
      <c r="EHJ63" s="401"/>
      <c r="EHK63" s="402"/>
      <c r="EHL63" s="403"/>
      <c r="EHM63" s="403"/>
      <c r="EHN63" s="404"/>
      <c r="EHO63" s="405"/>
      <c r="EHP63" s="405"/>
      <c r="EHQ63" s="405"/>
      <c r="EHR63" s="405"/>
      <c r="EHS63" s="405"/>
      <c r="EHT63" s="406"/>
      <c r="EHU63" s="401"/>
      <c r="EHV63" s="402"/>
      <c r="EHW63" s="403"/>
      <c r="EHX63" s="403"/>
      <c r="EHY63" s="404"/>
      <c r="EHZ63" s="405"/>
      <c r="EIA63" s="405"/>
      <c r="EIB63" s="405"/>
      <c r="EIC63" s="405"/>
      <c r="EID63" s="405"/>
      <c r="EIE63" s="406"/>
      <c r="EIF63" s="401"/>
      <c r="EIG63" s="402"/>
      <c r="EIH63" s="403"/>
      <c r="EII63" s="403"/>
      <c r="EIJ63" s="404"/>
      <c r="EIK63" s="405"/>
      <c r="EIL63" s="405"/>
      <c r="EIM63" s="405"/>
      <c r="EIN63" s="405"/>
      <c r="EIO63" s="405"/>
      <c r="EIP63" s="406"/>
      <c r="EIQ63" s="401"/>
      <c r="EIR63" s="402"/>
      <c r="EIS63" s="403"/>
      <c r="EIT63" s="403"/>
      <c r="EIU63" s="404"/>
      <c r="EIV63" s="405"/>
      <c r="EIW63" s="405"/>
      <c r="EIX63" s="405"/>
      <c r="EIY63" s="405"/>
      <c r="EIZ63" s="405"/>
      <c r="EJA63" s="406"/>
      <c r="EJB63" s="401"/>
      <c r="EJC63" s="402"/>
      <c r="EJD63" s="403"/>
      <c r="EJE63" s="403"/>
      <c r="EJF63" s="404"/>
      <c r="EJG63" s="405"/>
      <c r="EJH63" s="405"/>
      <c r="EJI63" s="405"/>
      <c r="EJJ63" s="405"/>
      <c r="EJK63" s="405"/>
      <c r="EJL63" s="406"/>
      <c r="EJM63" s="401"/>
      <c r="EJN63" s="402"/>
      <c r="EJO63" s="403"/>
      <c r="EJP63" s="403"/>
      <c r="EJQ63" s="404"/>
      <c r="EJR63" s="405"/>
      <c r="EJS63" s="405"/>
      <c r="EJT63" s="405"/>
      <c r="EJU63" s="405"/>
      <c r="EJV63" s="405"/>
      <c r="EJW63" s="406"/>
      <c r="EJX63" s="401"/>
      <c r="EJY63" s="402"/>
      <c r="EJZ63" s="403"/>
      <c r="EKA63" s="403"/>
      <c r="EKB63" s="404"/>
      <c r="EKC63" s="405"/>
      <c r="EKD63" s="405"/>
      <c r="EKE63" s="405"/>
      <c r="EKF63" s="405"/>
      <c r="EKG63" s="405"/>
      <c r="EKH63" s="406"/>
      <c r="EKI63" s="401"/>
      <c r="EKJ63" s="402"/>
      <c r="EKK63" s="403"/>
      <c r="EKL63" s="403"/>
      <c r="EKM63" s="404"/>
      <c r="EKN63" s="405"/>
      <c r="EKO63" s="405"/>
      <c r="EKP63" s="405"/>
      <c r="EKQ63" s="405"/>
      <c r="EKR63" s="405"/>
      <c r="EKS63" s="406"/>
      <c r="EKT63" s="401"/>
      <c r="EKU63" s="402"/>
      <c r="EKV63" s="403"/>
      <c r="EKW63" s="403"/>
      <c r="EKX63" s="404"/>
      <c r="EKY63" s="405"/>
      <c r="EKZ63" s="405"/>
      <c r="ELA63" s="405"/>
      <c r="ELB63" s="405"/>
      <c r="ELC63" s="405"/>
      <c r="ELD63" s="406"/>
      <c r="ELE63" s="401"/>
      <c r="ELF63" s="402"/>
      <c r="ELG63" s="403"/>
      <c r="ELH63" s="403"/>
      <c r="ELI63" s="404"/>
      <c r="ELJ63" s="405"/>
      <c r="ELK63" s="405"/>
      <c r="ELL63" s="405"/>
      <c r="ELM63" s="405"/>
      <c r="ELN63" s="405"/>
      <c r="ELO63" s="406"/>
      <c r="ELP63" s="401"/>
      <c r="ELQ63" s="402"/>
      <c r="ELR63" s="403"/>
      <c r="ELS63" s="403"/>
      <c r="ELT63" s="404"/>
      <c r="ELU63" s="405"/>
      <c r="ELV63" s="405"/>
      <c r="ELW63" s="405"/>
      <c r="ELX63" s="405"/>
      <c r="ELY63" s="405"/>
      <c r="ELZ63" s="406"/>
      <c r="EMA63" s="401"/>
      <c r="EMB63" s="402"/>
      <c r="EMC63" s="403"/>
      <c r="EMD63" s="403"/>
      <c r="EME63" s="404"/>
      <c r="EMF63" s="405"/>
      <c r="EMG63" s="405"/>
      <c r="EMH63" s="405"/>
      <c r="EMI63" s="405"/>
      <c r="EMJ63" s="405"/>
      <c r="EMK63" s="406"/>
      <c r="EML63" s="401"/>
      <c r="EMM63" s="402"/>
      <c r="EMN63" s="403"/>
      <c r="EMO63" s="403"/>
      <c r="EMP63" s="404"/>
      <c r="EMQ63" s="405"/>
      <c r="EMR63" s="405"/>
      <c r="EMS63" s="405"/>
      <c r="EMT63" s="405"/>
      <c r="EMU63" s="405"/>
      <c r="EMV63" s="406"/>
      <c r="EMW63" s="401"/>
      <c r="EMX63" s="402"/>
      <c r="EMY63" s="403"/>
      <c r="EMZ63" s="403"/>
      <c r="ENA63" s="404"/>
      <c r="ENB63" s="405"/>
      <c r="ENC63" s="405"/>
      <c r="END63" s="405"/>
      <c r="ENE63" s="405"/>
      <c r="ENF63" s="405"/>
      <c r="ENG63" s="406"/>
      <c r="ENH63" s="401"/>
      <c r="ENI63" s="402"/>
      <c r="ENJ63" s="403"/>
      <c r="ENK63" s="403"/>
      <c r="ENL63" s="404"/>
      <c r="ENM63" s="405"/>
      <c r="ENN63" s="405"/>
      <c r="ENO63" s="405"/>
      <c r="ENP63" s="405"/>
      <c r="ENQ63" s="405"/>
      <c r="ENR63" s="406"/>
      <c r="ENS63" s="401"/>
      <c r="ENT63" s="402"/>
      <c r="ENU63" s="403"/>
      <c r="ENV63" s="403"/>
      <c r="ENW63" s="404"/>
      <c r="ENX63" s="405"/>
      <c r="ENY63" s="405"/>
      <c r="ENZ63" s="405"/>
      <c r="EOA63" s="405"/>
      <c r="EOB63" s="405"/>
      <c r="EOC63" s="406"/>
      <c r="EOD63" s="401"/>
      <c r="EOE63" s="402"/>
      <c r="EOF63" s="403"/>
      <c r="EOG63" s="403"/>
      <c r="EOH63" s="404"/>
      <c r="EOI63" s="405"/>
      <c r="EOJ63" s="405"/>
      <c r="EOK63" s="405"/>
      <c r="EOL63" s="405"/>
      <c r="EOM63" s="405"/>
      <c r="EON63" s="406"/>
      <c r="EOO63" s="401"/>
      <c r="EOP63" s="402"/>
      <c r="EOQ63" s="403"/>
      <c r="EOR63" s="403"/>
      <c r="EOS63" s="404"/>
      <c r="EOT63" s="405"/>
      <c r="EOU63" s="405"/>
      <c r="EOV63" s="405"/>
      <c r="EOW63" s="405"/>
      <c r="EOX63" s="405"/>
      <c r="EOY63" s="406"/>
      <c r="EOZ63" s="401"/>
      <c r="EPA63" s="402"/>
      <c r="EPB63" s="403"/>
      <c r="EPC63" s="403"/>
      <c r="EPD63" s="404"/>
      <c r="EPE63" s="405"/>
      <c r="EPF63" s="405"/>
      <c r="EPG63" s="405"/>
      <c r="EPH63" s="405"/>
      <c r="EPI63" s="405"/>
      <c r="EPJ63" s="406"/>
      <c r="EPK63" s="401"/>
      <c r="EPL63" s="402"/>
      <c r="EPM63" s="403"/>
      <c r="EPN63" s="403"/>
      <c r="EPO63" s="404"/>
      <c r="EPP63" s="405"/>
      <c r="EPQ63" s="405"/>
      <c r="EPR63" s="405"/>
      <c r="EPS63" s="405"/>
      <c r="EPT63" s="405"/>
      <c r="EPU63" s="406"/>
      <c r="EPV63" s="401"/>
      <c r="EPW63" s="402"/>
      <c r="EPX63" s="403"/>
      <c r="EPY63" s="403"/>
      <c r="EPZ63" s="404"/>
      <c r="EQA63" s="405"/>
      <c r="EQB63" s="405"/>
      <c r="EQC63" s="405"/>
      <c r="EQD63" s="405"/>
      <c r="EQE63" s="405"/>
      <c r="EQF63" s="406"/>
      <c r="EQG63" s="401"/>
      <c r="EQH63" s="402"/>
      <c r="EQI63" s="403"/>
      <c r="EQJ63" s="403"/>
      <c r="EQK63" s="404"/>
      <c r="EQL63" s="405"/>
      <c r="EQM63" s="405"/>
      <c r="EQN63" s="405"/>
      <c r="EQO63" s="405"/>
      <c r="EQP63" s="405"/>
      <c r="EQQ63" s="406"/>
      <c r="EQR63" s="401"/>
      <c r="EQS63" s="402"/>
      <c r="EQT63" s="403"/>
      <c r="EQU63" s="403"/>
      <c r="EQV63" s="404"/>
      <c r="EQW63" s="405"/>
      <c r="EQX63" s="405"/>
      <c r="EQY63" s="405"/>
      <c r="EQZ63" s="405"/>
      <c r="ERA63" s="405"/>
      <c r="ERB63" s="406"/>
      <c r="ERC63" s="401"/>
      <c r="ERD63" s="402"/>
      <c r="ERE63" s="403"/>
      <c r="ERF63" s="403"/>
      <c r="ERG63" s="404"/>
      <c r="ERH63" s="405"/>
      <c r="ERI63" s="405"/>
      <c r="ERJ63" s="405"/>
      <c r="ERK63" s="405"/>
      <c r="ERL63" s="405"/>
      <c r="ERM63" s="406"/>
      <c r="ERN63" s="401"/>
      <c r="ERO63" s="402"/>
      <c r="ERP63" s="403"/>
      <c r="ERQ63" s="403"/>
      <c r="ERR63" s="404"/>
      <c r="ERS63" s="405"/>
      <c r="ERT63" s="405"/>
      <c r="ERU63" s="405"/>
      <c r="ERV63" s="405"/>
      <c r="ERW63" s="405"/>
      <c r="ERX63" s="406"/>
      <c r="ERY63" s="401"/>
      <c r="ERZ63" s="402"/>
      <c r="ESA63" s="403"/>
      <c r="ESB63" s="403"/>
      <c r="ESC63" s="404"/>
      <c r="ESD63" s="405"/>
      <c r="ESE63" s="405"/>
      <c r="ESF63" s="405"/>
      <c r="ESG63" s="405"/>
      <c r="ESH63" s="405"/>
      <c r="ESI63" s="406"/>
      <c r="ESJ63" s="401"/>
      <c r="ESK63" s="402"/>
      <c r="ESL63" s="403"/>
      <c r="ESM63" s="403"/>
      <c r="ESN63" s="404"/>
      <c r="ESO63" s="405"/>
      <c r="ESP63" s="405"/>
      <c r="ESQ63" s="405"/>
      <c r="ESR63" s="405"/>
      <c r="ESS63" s="405"/>
      <c r="EST63" s="406"/>
      <c r="ESU63" s="401"/>
      <c r="ESV63" s="402"/>
      <c r="ESW63" s="403"/>
      <c r="ESX63" s="403"/>
      <c r="ESY63" s="404"/>
      <c r="ESZ63" s="405"/>
      <c r="ETA63" s="405"/>
      <c r="ETB63" s="405"/>
      <c r="ETC63" s="405"/>
      <c r="ETD63" s="405"/>
      <c r="ETE63" s="406"/>
      <c r="ETF63" s="401"/>
      <c r="ETG63" s="402"/>
      <c r="ETH63" s="403"/>
      <c r="ETI63" s="403"/>
      <c r="ETJ63" s="404"/>
      <c r="ETK63" s="405"/>
      <c r="ETL63" s="405"/>
      <c r="ETM63" s="405"/>
      <c r="ETN63" s="405"/>
      <c r="ETO63" s="405"/>
      <c r="ETP63" s="406"/>
      <c r="ETQ63" s="401"/>
      <c r="ETR63" s="402"/>
      <c r="ETS63" s="403"/>
      <c r="ETT63" s="403"/>
      <c r="ETU63" s="404"/>
      <c r="ETV63" s="405"/>
      <c r="ETW63" s="405"/>
      <c r="ETX63" s="405"/>
      <c r="ETY63" s="405"/>
      <c r="ETZ63" s="405"/>
      <c r="EUA63" s="406"/>
      <c r="EUB63" s="401"/>
      <c r="EUC63" s="402"/>
      <c r="EUD63" s="403"/>
      <c r="EUE63" s="403"/>
      <c r="EUF63" s="404"/>
      <c r="EUG63" s="405"/>
      <c r="EUH63" s="405"/>
      <c r="EUI63" s="405"/>
      <c r="EUJ63" s="405"/>
      <c r="EUK63" s="405"/>
      <c r="EUL63" s="406"/>
      <c r="EUM63" s="401"/>
      <c r="EUN63" s="402"/>
      <c r="EUO63" s="403"/>
      <c r="EUP63" s="403"/>
      <c r="EUQ63" s="404"/>
      <c r="EUR63" s="405"/>
      <c r="EUS63" s="405"/>
      <c r="EUT63" s="405"/>
      <c r="EUU63" s="405"/>
      <c r="EUV63" s="405"/>
      <c r="EUW63" s="406"/>
      <c r="EUX63" s="401"/>
      <c r="EUY63" s="402"/>
      <c r="EUZ63" s="403"/>
      <c r="EVA63" s="403"/>
      <c r="EVB63" s="404"/>
      <c r="EVC63" s="405"/>
      <c r="EVD63" s="405"/>
      <c r="EVE63" s="405"/>
      <c r="EVF63" s="405"/>
      <c r="EVG63" s="405"/>
      <c r="EVH63" s="406"/>
      <c r="EVI63" s="401"/>
      <c r="EVJ63" s="402"/>
      <c r="EVK63" s="403"/>
      <c r="EVL63" s="403"/>
      <c r="EVM63" s="404"/>
      <c r="EVN63" s="405"/>
      <c r="EVO63" s="405"/>
      <c r="EVP63" s="405"/>
      <c r="EVQ63" s="405"/>
      <c r="EVR63" s="405"/>
      <c r="EVS63" s="406"/>
      <c r="EVT63" s="401"/>
      <c r="EVU63" s="402"/>
      <c r="EVV63" s="403"/>
      <c r="EVW63" s="403"/>
      <c r="EVX63" s="404"/>
      <c r="EVY63" s="405"/>
      <c r="EVZ63" s="405"/>
      <c r="EWA63" s="405"/>
      <c r="EWB63" s="405"/>
      <c r="EWC63" s="405"/>
      <c r="EWD63" s="406"/>
      <c r="EWE63" s="401"/>
      <c r="EWF63" s="402"/>
      <c r="EWG63" s="403"/>
      <c r="EWH63" s="403"/>
      <c r="EWI63" s="404"/>
      <c r="EWJ63" s="405"/>
      <c r="EWK63" s="405"/>
      <c r="EWL63" s="405"/>
      <c r="EWM63" s="405"/>
      <c r="EWN63" s="405"/>
      <c r="EWO63" s="406"/>
      <c r="EWP63" s="401"/>
      <c r="EWQ63" s="402"/>
      <c r="EWR63" s="403"/>
      <c r="EWS63" s="403"/>
      <c r="EWT63" s="404"/>
      <c r="EWU63" s="405"/>
      <c r="EWV63" s="405"/>
      <c r="EWW63" s="405"/>
      <c r="EWX63" s="405"/>
      <c r="EWY63" s="405"/>
      <c r="EWZ63" s="406"/>
      <c r="EXA63" s="401"/>
      <c r="EXB63" s="402"/>
      <c r="EXC63" s="403"/>
      <c r="EXD63" s="403"/>
      <c r="EXE63" s="404"/>
      <c r="EXF63" s="405"/>
      <c r="EXG63" s="405"/>
      <c r="EXH63" s="405"/>
      <c r="EXI63" s="405"/>
      <c r="EXJ63" s="405"/>
      <c r="EXK63" s="406"/>
      <c r="EXL63" s="401"/>
      <c r="EXM63" s="402"/>
      <c r="EXN63" s="403"/>
      <c r="EXO63" s="403"/>
      <c r="EXP63" s="404"/>
      <c r="EXQ63" s="405"/>
      <c r="EXR63" s="405"/>
      <c r="EXS63" s="405"/>
      <c r="EXT63" s="405"/>
      <c r="EXU63" s="405"/>
      <c r="EXV63" s="406"/>
      <c r="EXW63" s="401"/>
      <c r="EXX63" s="402"/>
      <c r="EXY63" s="403"/>
      <c r="EXZ63" s="403"/>
      <c r="EYA63" s="404"/>
      <c r="EYB63" s="405"/>
      <c r="EYC63" s="405"/>
      <c r="EYD63" s="405"/>
      <c r="EYE63" s="405"/>
      <c r="EYF63" s="405"/>
      <c r="EYG63" s="406"/>
      <c r="EYH63" s="401"/>
      <c r="EYI63" s="402"/>
      <c r="EYJ63" s="403"/>
      <c r="EYK63" s="403"/>
      <c r="EYL63" s="404"/>
      <c r="EYM63" s="405"/>
      <c r="EYN63" s="405"/>
      <c r="EYO63" s="405"/>
      <c r="EYP63" s="405"/>
      <c r="EYQ63" s="405"/>
      <c r="EYR63" s="406"/>
      <c r="EYS63" s="401"/>
      <c r="EYT63" s="402"/>
      <c r="EYU63" s="403"/>
      <c r="EYV63" s="403"/>
      <c r="EYW63" s="404"/>
      <c r="EYX63" s="405"/>
      <c r="EYY63" s="405"/>
      <c r="EYZ63" s="405"/>
      <c r="EZA63" s="405"/>
      <c r="EZB63" s="405"/>
      <c r="EZC63" s="406"/>
      <c r="EZD63" s="401"/>
      <c r="EZE63" s="402"/>
      <c r="EZF63" s="403"/>
      <c r="EZG63" s="403"/>
      <c r="EZH63" s="404"/>
      <c r="EZI63" s="405"/>
      <c r="EZJ63" s="405"/>
      <c r="EZK63" s="405"/>
      <c r="EZL63" s="405"/>
      <c r="EZM63" s="405"/>
      <c r="EZN63" s="406"/>
      <c r="EZO63" s="401"/>
      <c r="EZP63" s="402"/>
      <c r="EZQ63" s="403"/>
      <c r="EZR63" s="403"/>
      <c r="EZS63" s="404"/>
      <c r="EZT63" s="405"/>
      <c r="EZU63" s="405"/>
      <c r="EZV63" s="405"/>
      <c r="EZW63" s="405"/>
      <c r="EZX63" s="405"/>
      <c r="EZY63" s="406"/>
      <c r="EZZ63" s="401"/>
      <c r="FAA63" s="402"/>
      <c r="FAB63" s="403"/>
      <c r="FAC63" s="403"/>
      <c r="FAD63" s="404"/>
      <c r="FAE63" s="405"/>
      <c r="FAF63" s="405"/>
      <c r="FAG63" s="405"/>
      <c r="FAH63" s="405"/>
      <c r="FAI63" s="405"/>
      <c r="FAJ63" s="406"/>
      <c r="FAK63" s="401"/>
      <c r="FAL63" s="402"/>
      <c r="FAM63" s="403"/>
      <c r="FAN63" s="403"/>
      <c r="FAO63" s="404"/>
      <c r="FAP63" s="405"/>
      <c r="FAQ63" s="405"/>
      <c r="FAR63" s="405"/>
      <c r="FAS63" s="405"/>
      <c r="FAT63" s="405"/>
      <c r="FAU63" s="406"/>
      <c r="FAV63" s="401"/>
      <c r="FAW63" s="402"/>
      <c r="FAX63" s="403"/>
      <c r="FAY63" s="403"/>
      <c r="FAZ63" s="404"/>
      <c r="FBA63" s="405"/>
      <c r="FBB63" s="405"/>
      <c r="FBC63" s="405"/>
      <c r="FBD63" s="405"/>
      <c r="FBE63" s="405"/>
      <c r="FBF63" s="406"/>
      <c r="FBG63" s="401"/>
      <c r="FBH63" s="402"/>
      <c r="FBI63" s="403"/>
      <c r="FBJ63" s="403"/>
      <c r="FBK63" s="404"/>
      <c r="FBL63" s="405"/>
      <c r="FBM63" s="405"/>
      <c r="FBN63" s="405"/>
      <c r="FBO63" s="405"/>
      <c r="FBP63" s="405"/>
      <c r="FBQ63" s="406"/>
      <c r="FBR63" s="401"/>
      <c r="FBS63" s="402"/>
      <c r="FBT63" s="403"/>
      <c r="FBU63" s="403"/>
      <c r="FBV63" s="404"/>
      <c r="FBW63" s="405"/>
      <c r="FBX63" s="405"/>
      <c r="FBY63" s="405"/>
      <c r="FBZ63" s="405"/>
      <c r="FCA63" s="405"/>
      <c r="FCB63" s="406"/>
      <c r="FCC63" s="401"/>
      <c r="FCD63" s="402"/>
      <c r="FCE63" s="403"/>
      <c r="FCF63" s="403"/>
      <c r="FCG63" s="404"/>
      <c r="FCH63" s="405"/>
      <c r="FCI63" s="405"/>
      <c r="FCJ63" s="405"/>
      <c r="FCK63" s="405"/>
      <c r="FCL63" s="405"/>
      <c r="FCM63" s="406"/>
      <c r="FCN63" s="401"/>
      <c r="FCO63" s="402"/>
      <c r="FCP63" s="403"/>
      <c r="FCQ63" s="403"/>
      <c r="FCR63" s="404"/>
      <c r="FCS63" s="405"/>
      <c r="FCT63" s="405"/>
      <c r="FCU63" s="405"/>
      <c r="FCV63" s="405"/>
      <c r="FCW63" s="405"/>
      <c r="FCX63" s="406"/>
      <c r="FCY63" s="401"/>
      <c r="FCZ63" s="402"/>
      <c r="FDA63" s="403"/>
      <c r="FDB63" s="403"/>
      <c r="FDC63" s="404"/>
      <c r="FDD63" s="405"/>
      <c r="FDE63" s="405"/>
      <c r="FDF63" s="405"/>
      <c r="FDG63" s="405"/>
      <c r="FDH63" s="405"/>
      <c r="FDI63" s="406"/>
      <c r="FDJ63" s="401"/>
      <c r="FDK63" s="402"/>
      <c r="FDL63" s="403"/>
      <c r="FDM63" s="403"/>
      <c r="FDN63" s="404"/>
      <c r="FDO63" s="405"/>
      <c r="FDP63" s="405"/>
      <c r="FDQ63" s="405"/>
      <c r="FDR63" s="405"/>
      <c r="FDS63" s="405"/>
      <c r="FDT63" s="406"/>
      <c r="FDU63" s="401"/>
      <c r="FDV63" s="402"/>
      <c r="FDW63" s="403"/>
      <c r="FDX63" s="403"/>
      <c r="FDY63" s="404"/>
      <c r="FDZ63" s="405"/>
      <c r="FEA63" s="405"/>
      <c r="FEB63" s="405"/>
      <c r="FEC63" s="405"/>
      <c r="FED63" s="405"/>
      <c r="FEE63" s="406"/>
      <c r="FEF63" s="401"/>
      <c r="FEG63" s="402"/>
      <c r="FEH63" s="403"/>
      <c r="FEI63" s="403"/>
      <c r="FEJ63" s="404"/>
      <c r="FEK63" s="405"/>
      <c r="FEL63" s="405"/>
      <c r="FEM63" s="405"/>
      <c r="FEN63" s="405"/>
      <c r="FEO63" s="405"/>
      <c r="FEP63" s="406"/>
      <c r="FEQ63" s="401"/>
      <c r="FER63" s="402"/>
      <c r="FES63" s="403"/>
      <c r="FET63" s="403"/>
      <c r="FEU63" s="404"/>
      <c r="FEV63" s="405"/>
      <c r="FEW63" s="405"/>
      <c r="FEX63" s="405"/>
      <c r="FEY63" s="405"/>
      <c r="FEZ63" s="405"/>
      <c r="FFA63" s="406"/>
      <c r="FFB63" s="401"/>
      <c r="FFC63" s="402"/>
      <c r="FFD63" s="403"/>
      <c r="FFE63" s="403"/>
      <c r="FFF63" s="404"/>
      <c r="FFG63" s="405"/>
      <c r="FFH63" s="405"/>
      <c r="FFI63" s="405"/>
      <c r="FFJ63" s="405"/>
      <c r="FFK63" s="405"/>
      <c r="FFL63" s="406"/>
      <c r="FFM63" s="401"/>
      <c r="FFN63" s="402"/>
      <c r="FFO63" s="403"/>
      <c r="FFP63" s="403"/>
      <c r="FFQ63" s="404"/>
      <c r="FFR63" s="405"/>
      <c r="FFS63" s="405"/>
      <c r="FFT63" s="405"/>
      <c r="FFU63" s="405"/>
      <c r="FFV63" s="405"/>
      <c r="FFW63" s="406"/>
      <c r="FFX63" s="401"/>
      <c r="FFY63" s="402"/>
      <c r="FFZ63" s="403"/>
      <c r="FGA63" s="403"/>
      <c r="FGB63" s="404"/>
      <c r="FGC63" s="405"/>
      <c r="FGD63" s="405"/>
      <c r="FGE63" s="405"/>
      <c r="FGF63" s="405"/>
      <c r="FGG63" s="405"/>
      <c r="FGH63" s="406"/>
      <c r="FGI63" s="401"/>
      <c r="FGJ63" s="402"/>
      <c r="FGK63" s="403"/>
      <c r="FGL63" s="403"/>
      <c r="FGM63" s="404"/>
      <c r="FGN63" s="405"/>
      <c r="FGO63" s="405"/>
      <c r="FGP63" s="405"/>
      <c r="FGQ63" s="405"/>
      <c r="FGR63" s="405"/>
      <c r="FGS63" s="406"/>
      <c r="FGT63" s="401"/>
      <c r="FGU63" s="402"/>
      <c r="FGV63" s="403"/>
      <c r="FGW63" s="403"/>
      <c r="FGX63" s="404"/>
      <c r="FGY63" s="405"/>
      <c r="FGZ63" s="405"/>
      <c r="FHA63" s="405"/>
      <c r="FHB63" s="405"/>
      <c r="FHC63" s="405"/>
      <c r="FHD63" s="406"/>
      <c r="FHE63" s="401"/>
      <c r="FHF63" s="402"/>
      <c r="FHG63" s="403"/>
      <c r="FHH63" s="403"/>
      <c r="FHI63" s="404"/>
      <c r="FHJ63" s="405"/>
      <c r="FHK63" s="405"/>
      <c r="FHL63" s="405"/>
      <c r="FHM63" s="405"/>
      <c r="FHN63" s="405"/>
      <c r="FHO63" s="406"/>
      <c r="FHP63" s="401"/>
      <c r="FHQ63" s="402"/>
      <c r="FHR63" s="403"/>
      <c r="FHS63" s="403"/>
      <c r="FHT63" s="404"/>
      <c r="FHU63" s="405"/>
      <c r="FHV63" s="405"/>
      <c r="FHW63" s="405"/>
      <c r="FHX63" s="405"/>
      <c r="FHY63" s="405"/>
      <c r="FHZ63" s="406"/>
      <c r="FIA63" s="401"/>
      <c r="FIB63" s="402"/>
      <c r="FIC63" s="403"/>
      <c r="FID63" s="403"/>
      <c r="FIE63" s="404"/>
      <c r="FIF63" s="405"/>
      <c r="FIG63" s="405"/>
      <c r="FIH63" s="405"/>
      <c r="FII63" s="405"/>
      <c r="FIJ63" s="405"/>
      <c r="FIK63" s="406"/>
      <c r="FIL63" s="401"/>
      <c r="FIM63" s="402"/>
      <c r="FIN63" s="403"/>
      <c r="FIO63" s="403"/>
      <c r="FIP63" s="404"/>
      <c r="FIQ63" s="405"/>
      <c r="FIR63" s="405"/>
      <c r="FIS63" s="405"/>
      <c r="FIT63" s="405"/>
      <c r="FIU63" s="405"/>
      <c r="FIV63" s="406"/>
      <c r="FIW63" s="401"/>
      <c r="FIX63" s="402"/>
      <c r="FIY63" s="403"/>
      <c r="FIZ63" s="403"/>
      <c r="FJA63" s="404"/>
      <c r="FJB63" s="405"/>
      <c r="FJC63" s="405"/>
      <c r="FJD63" s="405"/>
      <c r="FJE63" s="405"/>
      <c r="FJF63" s="405"/>
      <c r="FJG63" s="406"/>
      <c r="FJH63" s="401"/>
      <c r="FJI63" s="402"/>
      <c r="FJJ63" s="403"/>
      <c r="FJK63" s="403"/>
      <c r="FJL63" s="404"/>
      <c r="FJM63" s="405"/>
      <c r="FJN63" s="405"/>
      <c r="FJO63" s="405"/>
      <c r="FJP63" s="405"/>
      <c r="FJQ63" s="405"/>
      <c r="FJR63" s="406"/>
      <c r="FJS63" s="401"/>
      <c r="FJT63" s="402"/>
      <c r="FJU63" s="403"/>
      <c r="FJV63" s="403"/>
      <c r="FJW63" s="404"/>
      <c r="FJX63" s="405"/>
      <c r="FJY63" s="405"/>
      <c r="FJZ63" s="405"/>
      <c r="FKA63" s="405"/>
      <c r="FKB63" s="405"/>
      <c r="FKC63" s="406"/>
      <c r="FKD63" s="401"/>
      <c r="FKE63" s="402"/>
      <c r="FKF63" s="403"/>
      <c r="FKG63" s="403"/>
      <c r="FKH63" s="404"/>
      <c r="FKI63" s="405"/>
      <c r="FKJ63" s="405"/>
      <c r="FKK63" s="405"/>
      <c r="FKL63" s="405"/>
      <c r="FKM63" s="405"/>
      <c r="FKN63" s="406"/>
      <c r="FKO63" s="401"/>
      <c r="FKP63" s="402"/>
      <c r="FKQ63" s="403"/>
      <c r="FKR63" s="403"/>
      <c r="FKS63" s="404"/>
      <c r="FKT63" s="405"/>
      <c r="FKU63" s="405"/>
      <c r="FKV63" s="405"/>
      <c r="FKW63" s="405"/>
      <c r="FKX63" s="405"/>
      <c r="FKY63" s="406"/>
      <c r="FKZ63" s="401"/>
      <c r="FLA63" s="402"/>
      <c r="FLB63" s="403"/>
      <c r="FLC63" s="403"/>
      <c r="FLD63" s="404"/>
      <c r="FLE63" s="405"/>
      <c r="FLF63" s="405"/>
      <c r="FLG63" s="405"/>
      <c r="FLH63" s="405"/>
      <c r="FLI63" s="405"/>
      <c r="FLJ63" s="406"/>
      <c r="FLK63" s="401"/>
      <c r="FLL63" s="402"/>
      <c r="FLM63" s="403"/>
      <c r="FLN63" s="403"/>
      <c r="FLO63" s="404"/>
      <c r="FLP63" s="405"/>
      <c r="FLQ63" s="405"/>
      <c r="FLR63" s="405"/>
      <c r="FLS63" s="405"/>
      <c r="FLT63" s="405"/>
      <c r="FLU63" s="406"/>
      <c r="FLV63" s="401"/>
      <c r="FLW63" s="402"/>
      <c r="FLX63" s="403"/>
      <c r="FLY63" s="403"/>
      <c r="FLZ63" s="404"/>
      <c r="FMA63" s="405"/>
      <c r="FMB63" s="405"/>
      <c r="FMC63" s="405"/>
      <c r="FMD63" s="405"/>
      <c r="FME63" s="405"/>
      <c r="FMF63" s="406"/>
      <c r="FMG63" s="401"/>
      <c r="FMH63" s="402"/>
      <c r="FMI63" s="403"/>
      <c r="FMJ63" s="403"/>
      <c r="FMK63" s="404"/>
      <c r="FML63" s="405"/>
      <c r="FMM63" s="405"/>
      <c r="FMN63" s="405"/>
      <c r="FMO63" s="405"/>
      <c r="FMP63" s="405"/>
      <c r="FMQ63" s="406"/>
      <c r="FMR63" s="401"/>
      <c r="FMS63" s="402"/>
      <c r="FMT63" s="403"/>
      <c r="FMU63" s="403"/>
      <c r="FMV63" s="404"/>
      <c r="FMW63" s="405"/>
      <c r="FMX63" s="405"/>
      <c r="FMY63" s="405"/>
      <c r="FMZ63" s="405"/>
      <c r="FNA63" s="405"/>
      <c r="FNB63" s="406"/>
      <c r="FNC63" s="401"/>
      <c r="FND63" s="402"/>
      <c r="FNE63" s="403"/>
      <c r="FNF63" s="403"/>
      <c r="FNG63" s="404"/>
      <c r="FNH63" s="405"/>
      <c r="FNI63" s="405"/>
      <c r="FNJ63" s="405"/>
      <c r="FNK63" s="405"/>
      <c r="FNL63" s="405"/>
      <c r="FNM63" s="406"/>
      <c r="FNN63" s="401"/>
      <c r="FNO63" s="402"/>
      <c r="FNP63" s="403"/>
      <c r="FNQ63" s="403"/>
      <c r="FNR63" s="404"/>
      <c r="FNS63" s="405"/>
      <c r="FNT63" s="405"/>
      <c r="FNU63" s="405"/>
      <c r="FNV63" s="405"/>
      <c r="FNW63" s="405"/>
      <c r="FNX63" s="406"/>
      <c r="FNY63" s="401"/>
      <c r="FNZ63" s="402"/>
      <c r="FOA63" s="403"/>
      <c r="FOB63" s="403"/>
      <c r="FOC63" s="404"/>
      <c r="FOD63" s="405"/>
      <c r="FOE63" s="405"/>
      <c r="FOF63" s="405"/>
      <c r="FOG63" s="405"/>
      <c r="FOH63" s="405"/>
      <c r="FOI63" s="406"/>
      <c r="FOJ63" s="401"/>
      <c r="FOK63" s="402"/>
      <c r="FOL63" s="403"/>
      <c r="FOM63" s="403"/>
      <c r="FON63" s="404"/>
      <c r="FOO63" s="405"/>
      <c r="FOP63" s="405"/>
      <c r="FOQ63" s="405"/>
      <c r="FOR63" s="405"/>
      <c r="FOS63" s="405"/>
      <c r="FOT63" s="406"/>
      <c r="FOU63" s="401"/>
      <c r="FOV63" s="402"/>
      <c r="FOW63" s="403"/>
      <c r="FOX63" s="403"/>
      <c r="FOY63" s="404"/>
      <c r="FOZ63" s="405"/>
      <c r="FPA63" s="405"/>
      <c r="FPB63" s="405"/>
      <c r="FPC63" s="405"/>
      <c r="FPD63" s="405"/>
      <c r="FPE63" s="406"/>
      <c r="FPF63" s="401"/>
      <c r="FPG63" s="402"/>
      <c r="FPH63" s="403"/>
      <c r="FPI63" s="403"/>
      <c r="FPJ63" s="404"/>
      <c r="FPK63" s="405"/>
      <c r="FPL63" s="405"/>
      <c r="FPM63" s="405"/>
      <c r="FPN63" s="405"/>
      <c r="FPO63" s="405"/>
      <c r="FPP63" s="406"/>
      <c r="FPQ63" s="401"/>
      <c r="FPR63" s="402"/>
      <c r="FPS63" s="403"/>
      <c r="FPT63" s="403"/>
      <c r="FPU63" s="404"/>
      <c r="FPV63" s="405"/>
      <c r="FPW63" s="405"/>
      <c r="FPX63" s="405"/>
      <c r="FPY63" s="405"/>
      <c r="FPZ63" s="405"/>
      <c r="FQA63" s="406"/>
      <c r="FQB63" s="401"/>
      <c r="FQC63" s="402"/>
      <c r="FQD63" s="403"/>
      <c r="FQE63" s="403"/>
      <c r="FQF63" s="404"/>
      <c r="FQG63" s="405"/>
      <c r="FQH63" s="405"/>
      <c r="FQI63" s="405"/>
      <c r="FQJ63" s="405"/>
      <c r="FQK63" s="405"/>
      <c r="FQL63" s="406"/>
      <c r="FQM63" s="401"/>
      <c r="FQN63" s="402"/>
      <c r="FQO63" s="403"/>
      <c r="FQP63" s="403"/>
      <c r="FQQ63" s="404"/>
      <c r="FQR63" s="405"/>
      <c r="FQS63" s="405"/>
      <c r="FQT63" s="405"/>
      <c r="FQU63" s="405"/>
      <c r="FQV63" s="405"/>
      <c r="FQW63" s="406"/>
      <c r="FQX63" s="401"/>
      <c r="FQY63" s="402"/>
      <c r="FQZ63" s="403"/>
      <c r="FRA63" s="403"/>
      <c r="FRB63" s="404"/>
      <c r="FRC63" s="405"/>
      <c r="FRD63" s="405"/>
      <c r="FRE63" s="405"/>
      <c r="FRF63" s="405"/>
      <c r="FRG63" s="405"/>
      <c r="FRH63" s="406"/>
      <c r="FRI63" s="401"/>
      <c r="FRJ63" s="402"/>
      <c r="FRK63" s="403"/>
      <c r="FRL63" s="403"/>
      <c r="FRM63" s="404"/>
      <c r="FRN63" s="405"/>
      <c r="FRO63" s="405"/>
      <c r="FRP63" s="405"/>
      <c r="FRQ63" s="405"/>
      <c r="FRR63" s="405"/>
      <c r="FRS63" s="406"/>
      <c r="FRT63" s="401"/>
      <c r="FRU63" s="402"/>
      <c r="FRV63" s="403"/>
      <c r="FRW63" s="403"/>
      <c r="FRX63" s="404"/>
      <c r="FRY63" s="405"/>
      <c r="FRZ63" s="405"/>
      <c r="FSA63" s="405"/>
      <c r="FSB63" s="405"/>
      <c r="FSC63" s="405"/>
      <c r="FSD63" s="406"/>
      <c r="FSE63" s="401"/>
      <c r="FSF63" s="402"/>
      <c r="FSG63" s="403"/>
      <c r="FSH63" s="403"/>
      <c r="FSI63" s="404"/>
      <c r="FSJ63" s="405"/>
      <c r="FSK63" s="405"/>
      <c r="FSL63" s="405"/>
      <c r="FSM63" s="405"/>
      <c r="FSN63" s="405"/>
      <c r="FSO63" s="406"/>
      <c r="FSP63" s="401"/>
      <c r="FSQ63" s="402"/>
      <c r="FSR63" s="403"/>
      <c r="FSS63" s="403"/>
      <c r="FST63" s="404"/>
      <c r="FSU63" s="405"/>
      <c r="FSV63" s="405"/>
      <c r="FSW63" s="405"/>
      <c r="FSX63" s="405"/>
      <c r="FSY63" s="405"/>
      <c r="FSZ63" s="406"/>
      <c r="FTA63" s="401"/>
      <c r="FTB63" s="402"/>
      <c r="FTC63" s="403"/>
      <c r="FTD63" s="403"/>
      <c r="FTE63" s="404"/>
      <c r="FTF63" s="405"/>
      <c r="FTG63" s="405"/>
      <c r="FTH63" s="405"/>
      <c r="FTI63" s="405"/>
      <c r="FTJ63" s="405"/>
      <c r="FTK63" s="406"/>
      <c r="FTL63" s="401"/>
      <c r="FTM63" s="402"/>
      <c r="FTN63" s="403"/>
      <c r="FTO63" s="403"/>
      <c r="FTP63" s="404"/>
      <c r="FTQ63" s="405"/>
      <c r="FTR63" s="405"/>
      <c r="FTS63" s="405"/>
      <c r="FTT63" s="405"/>
      <c r="FTU63" s="405"/>
      <c r="FTV63" s="406"/>
      <c r="FTW63" s="401"/>
      <c r="FTX63" s="402"/>
      <c r="FTY63" s="403"/>
      <c r="FTZ63" s="403"/>
      <c r="FUA63" s="404"/>
      <c r="FUB63" s="405"/>
      <c r="FUC63" s="405"/>
      <c r="FUD63" s="405"/>
      <c r="FUE63" s="405"/>
      <c r="FUF63" s="405"/>
      <c r="FUG63" s="406"/>
      <c r="FUH63" s="401"/>
      <c r="FUI63" s="402"/>
      <c r="FUJ63" s="403"/>
      <c r="FUK63" s="403"/>
      <c r="FUL63" s="404"/>
      <c r="FUM63" s="405"/>
      <c r="FUN63" s="405"/>
      <c r="FUO63" s="405"/>
      <c r="FUP63" s="405"/>
      <c r="FUQ63" s="405"/>
      <c r="FUR63" s="406"/>
      <c r="FUS63" s="401"/>
      <c r="FUT63" s="402"/>
      <c r="FUU63" s="403"/>
      <c r="FUV63" s="403"/>
      <c r="FUW63" s="404"/>
      <c r="FUX63" s="405"/>
      <c r="FUY63" s="405"/>
      <c r="FUZ63" s="405"/>
      <c r="FVA63" s="405"/>
      <c r="FVB63" s="405"/>
      <c r="FVC63" s="406"/>
      <c r="FVD63" s="401"/>
      <c r="FVE63" s="402"/>
      <c r="FVF63" s="403"/>
      <c r="FVG63" s="403"/>
      <c r="FVH63" s="404"/>
      <c r="FVI63" s="405"/>
      <c r="FVJ63" s="405"/>
      <c r="FVK63" s="405"/>
      <c r="FVL63" s="405"/>
      <c r="FVM63" s="405"/>
      <c r="FVN63" s="406"/>
      <c r="FVO63" s="401"/>
      <c r="FVP63" s="402"/>
      <c r="FVQ63" s="403"/>
      <c r="FVR63" s="403"/>
      <c r="FVS63" s="404"/>
      <c r="FVT63" s="405"/>
      <c r="FVU63" s="405"/>
      <c r="FVV63" s="405"/>
      <c r="FVW63" s="405"/>
      <c r="FVX63" s="405"/>
      <c r="FVY63" s="406"/>
      <c r="FVZ63" s="401"/>
      <c r="FWA63" s="402"/>
      <c r="FWB63" s="403"/>
      <c r="FWC63" s="403"/>
      <c r="FWD63" s="404"/>
      <c r="FWE63" s="405"/>
      <c r="FWF63" s="405"/>
      <c r="FWG63" s="405"/>
      <c r="FWH63" s="405"/>
      <c r="FWI63" s="405"/>
      <c r="FWJ63" s="406"/>
      <c r="FWK63" s="401"/>
      <c r="FWL63" s="402"/>
      <c r="FWM63" s="403"/>
      <c r="FWN63" s="403"/>
      <c r="FWO63" s="404"/>
      <c r="FWP63" s="405"/>
      <c r="FWQ63" s="405"/>
      <c r="FWR63" s="405"/>
      <c r="FWS63" s="405"/>
      <c r="FWT63" s="405"/>
      <c r="FWU63" s="406"/>
      <c r="FWV63" s="401"/>
      <c r="FWW63" s="402"/>
      <c r="FWX63" s="403"/>
      <c r="FWY63" s="403"/>
      <c r="FWZ63" s="404"/>
      <c r="FXA63" s="405"/>
      <c r="FXB63" s="405"/>
      <c r="FXC63" s="405"/>
      <c r="FXD63" s="405"/>
      <c r="FXE63" s="405"/>
      <c r="FXF63" s="406"/>
      <c r="FXG63" s="401"/>
      <c r="FXH63" s="402"/>
      <c r="FXI63" s="403"/>
      <c r="FXJ63" s="403"/>
      <c r="FXK63" s="404"/>
      <c r="FXL63" s="405"/>
      <c r="FXM63" s="405"/>
      <c r="FXN63" s="405"/>
      <c r="FXO63" s="405"/>
      <c r="FXP63" s="405"/>
      <c r="FXQ63" s="406"/>
      <c r="FXR63" s="401"/>
      <c r="FXS63" s="402"/>
      <c r="FXT63" s="403"/>
      <c r="FXU63" s="403"/>
      <c r="FXV63" s="404"/>
      <c r="FXW63" s="405"/>
      <c r="FXX63" s="405"/>
      <c r="FXY63" s="405"/>
      <c r="FXZ63" s="405"/>
      <c r="FYA63" s="405"/>
      <c r="FYB63" s="406"/>
      <c r="FYC63" s="401"/>
      <c r="FYD63" s="402"/>
      <c r="FYE63" s="403"/>
      <c r="FYF63" s="403"/>
      <c r="FYG63" s="404"/>
      <c r="FYH63" s="405"/>
      <c r="FYI63" s="405"/>
      <c r="FYJ63" s="405"/>
      <c r="FYK63" s="405"/>
      <c r="FYL63" s="405"/>
      <c r="FYM63" s="406"/>
      <c r="FYN63" s="401"/>
      <c r="FYO63" s="402"/>
      <c r="FYP63" s="403"/>
      <c r="FYQ63" s="403"/>
      <c r="FYR63" s="404"/>
      <c r="FYS63" s="405"/>
      <c r="FYT63" s="405"/>
      <c r="FYU63" s="405"/>
      <c r="FYV63" s="405"/>
      <c r="FYW63" s="405"/>
      <c r="FYX63" s="406"/>
      <c r="FYY63" s="401"/>
      <c r="FYZ63" s="402"/>
      <c r="FZA63" s="403"/>
      <c r="FZB63" s="403"/>
      <c r="FZC63" s="404"/>
      <c r="FZD63" s="405"/>
      <c r="FZE63" s="405"/>
      <c r="FZF63" s="405"/>
      <c r="FZG63" s="405"/>
      <c r="FZH63" s="405"/>
      <c r="FZI63" s="406"/>
      <c r="FZJ63" s="401"/>
      <c r="FZK63" s="402"/>
      <c r="FZL63" s="403"/>
      <c r="FZM63" s="403"/>
      <c r="FZN63" s="404"/>
      <c r="FZO63" s="405"/>
      <c r="FZP63" s="405"/>
      <c r="FZQ63" s="405"/>
      <c r="FZR63" s="405"/>
      <c r="FZS63" s="405"/>
      <c r="FZT63" s="406"/>
      <c r="FZU63" s="401"/>
      <c r="FZV63" s="402"/>
      <c r="FZW63" s="403"/>
      <c r="FZX63" s="403"/>
      <c r="FZY63" s="404"/>
      <c r="FZZ63" s="405"/>
      <c r="GAA63" s="405"/>
      <c r="GAB63" s="405"/>
      <c r="GAC63" s="405"/>
      <c r="GAD63" s="405"/>
      <c r="GAE63" s="406"/>
      <c r="GAF63" s="401"/>
      <c r="GAG63" s="402"/>
      <c r="GAH63" s="403"/>
      <c r="GAI63" s="403"/>
      <c r="GAJ63" s="404"/>
      <c r="GAK63" s="405"/>
      <c r="GAL63" s="405"/>
      <c r="GAM63" s="405"/>
      <c r="GAN63" s="405"/>
      <c r="GAO63" s="405"/>
      <c r="GAP63" s="406"/>
      <c r="GAQ63" s="401"/>
      <c r="GAR63" s="402"/>
      <c r="GAS63" s="403"/>
      <c r="GAT63" s="403"/>
      <c r="GAU63" s="404"/>
      <c r="GAV63" s="405"/>
      <c r="GAW63" s="405"/>
      <c r="GAX63" s="405"/>
      <c r="GAY63" s="405"/>
      <c r="GAZ63" s="405"/>
      <c r="GBA63" s="406"/>
      <c r="GBB63" s="401"/>
      <c r="GBC63" s="402"/>
      <c r="GBD63" s="403"/>
      <c r="GBE63" s="403"/>
      <c r="GBF63" s="404"/>
      <c r="GBG63" s="405"/>
      <c r="GBH63" s="405"/>
      <c r="GBI63" s="405"/>
      <c r="GBJ63" s="405"/>
      <c r="GBK63" s="405"/>
      <c r="GBL63" s="406"/>
      <c r="GBM63" s="401"/>
      <c r="GBN63" s="402"/>
      <c r="GBO63" s="403"/>
      <c r="GBP63" s="403"/>
      <c r="GBQ63" s="404"/>
      <c r="GBR63" s="405"/>
      <c r="GBS63" s="405"/>
      <c r="GBT63" s="405"/>
      <c r="GBU63" s="405"/>
      <c r="GBV63" s="405"/>
      <c r="GBW63" s="406"/>
      <c r="GBX63" s="401"/>
      <c r="GBY63" s="402"/>
      <c r="GBZ63" s="403"/>
      <c r="GCA63" s="403"/>
      <c r="GCB63" s="404"/>
      <c r="GCC63" s="405"/>
      <c r="GCD63" s="405"/>
      <c r="GCE63" s="405"/>
      <c r="GCF63" s="405"/>
      <c r="GCG63" s="405"/>
      <c r="GCH63" s="406"/>
      <c r="GCI63" s="401"/>
      <c r="GCJ63" s="402"/>
      <c r="GCK63" s="403"/>
      <c r="GCL63" s="403"/>
      <c r="GCM63" s="404"/>
      <c r="GCN63" s="405"/>
      <c r="GCO63" s="405"/>
      <c r="GCP63" s="405"/>
      <c r="GCQ63" s="405"/>
      <c r="GCR63" s="405"/>
      <c r="GCS63" s="406"/>
      <c r="GCT63" s="401"/>
      <c r="GCU63" s="402"/>
      <c r="GCV63" s="403"/>
      <c r="GCW63" s="403"/>
      <c r="GCX63" s="404"/>
      <c r="GCY63" s="405"/>
      <c r="GCZ63" s="405"/>
      <c r="GDA63" s="405"/>
      <c r="GDB63" s="405"/>
      <c r="GDC63" s="405"/>
      <c r="GDD63" s="406"/>
      <c r="GDE63" s="401"/>
      <c r="GDF63" s="402"/>
      <c r="GDG63" s="403"/>
      <c r="GDH63" s="403"/>
      <c r="GDI63" s="404"/>
      <c r="GDJ63" s="405"/>
      <c r="GDK63" s="405"/>
      <c r="GDL63" s="405"/>
      <c r="GDM63" s="405"/>
      <c r="GDN63" s="405"/>
      <c r="GDO63" s="406"/>
      <c r="GDP63" s="401"/>
      <c r="GDQ63" s="402"/>
      <c r="GDR63" s="403"/>
      <c r="GDS63" s="403"/>
      <c r="GDT63" s="404"/>
      <c r="GDU63" s="405"/>
      <c r="GDV63" s="405"/>
      <c r="GDW63" s="405"/>
      <c r="GDX63" s="405"/>
      <c r="GDY63" s="405"/>
      <c r="GDZ63" s="406"/>
      <c r="GEA63" s="401"/>
      <c r="GEB63" s="402"/>
      <c r="GEC63" s="403"/>
      <c r="GED63" s="403"/>
      <c r="GEE63" s="404"/>
      <c r="GEF63" s="405"/>
      <c r="GEG63" s="405"/>
      <c r="GEH63" s="405"/>
      <c r="GEI63" s="405"/>
      <c r="GEJ63" s="405"/>
      <c r="GEK63" s="406"/>
      <c r="GEL63" s="401"/>
      <c r="GEM63" s="402"/>
      <c r="GEN63" s="403"/>
      <c r="GEO63" s="403"/>
      <c r="GEP63" s="404"/>
      <c r="GEQ63" s="405"/>
      <c r="GER63" s="405"/>
      <c r="GES63" s="405"/>
      <c r="GET63" s="405"/>
      <c r="GEU63" s="405"/>
      <c r="GEV63" s="406"/>
      <c r="GEW63" s="401"/>
      <c r="GEX63" s="402"/>
      <c r="GEY63" s="403"/>
      <c r="GEZ63" s="403"/>
      <c r="GFA63" s="404"/>
      <c r="GFB63" s="405"/>
      <c r="GFC63" s="405"/>
      <c r="GFD63" s="405"/>
      <c r="GFE63" s="405"/>
      <c r="GFF63" s="405"/>
      <c r="GFG63" s="406"/>
      <c r="GFH63" s="401"/>
      <c r="GFI63" s="402"/>
      <c r="GFJ63" s="403"/>
      <c r="GFK63" s="403"/>
      <c r="GFL63" s="404"/>
      <c r="GFM63" s="405"/>
      <c r="GFN63" s="405"/>
      <c r="GFO63" s="405"/>
      <c r="GFP63" s="405"/>
      <c r="GFQ63" s="405"/>
      <c r="GFR63" s="406"/>
      <c r="GFS63" s="401"/>
      <c r="GFT63" s="402"/>
      <c r="GFU63" s="403"/>
      <c r="GFV63" s="403"/>
      <c r="GFW63" s="404"/>
      <c r="GFX63" s="405"/>
      <c r="GFY63" s="405"/>
      <c r="GFZ63" s="405"/>
      <c r="GGA63" s="405"/>
      <c r="GGB63" s="405"/>
      <c r="GGC63" s="406"/>
      <c r="GGD63" s="401"/>
      <c r="GGE63" s="402"/>
      <c r="GGF63" s="403"/>
      <c r="GGG63" s="403"/>
      <c r="GGH63" s="404"/>
      <c r="GGI63" s="405"/>
      <c r="GGJ63" s="405"/>
      <c r="GGK63" s="405"/>
      <c r="GGL63" s="405"/>
      <c r="GGM63" s="405"/>
      <c r="GGN63" s="406"/>
      <c r="GGO63" s="401"/>
      <c r="GGP63" s="402"/>
      <c r="GGQ63" s="403"/>
      <c r="GGR63" s="403"/>
      <c r="GGS63" s="404"/>
      <c r="GGT63" s="405"/>
      <c r="GGU63" s="405"/>
      <c r="GGV63" s="405"/>
      <c r="GGW63" s="405"/>
      <c r="GGX63" s="405"/>
      <c r="GGY63" s="406"/>
      <c r="GGZ63" s="401"/>
      <c r="GHA63" s="402"/>
      <c r="GHB63" s="403"/>
      <c r="GHC63" s="403"/>
      <c r="GHD63" s="404"/>
      <c r="GHE63" s="405"/>
      <c r="GHF63" s="405"/>
      <c r="GHG63" s="405"/>
      <c r="GHH63" s="405"/>
      <c r="GHI63" s="405"/>
      <c r="GHJ63" s="406"/>
      <c r="GHK63" s="401"/>
      <c r="GHL63" s="402"/>
      <c r="GHM63" s="403"/>
      <c r="GHN63" s="403"/>
      <c r="GHO63" s="404"/>
      <c r="GHP63" s="405"/>
      <c r="GHQ63" s="405"/>
      <c r="GHR63" s="405"/>
      <c r="GHS63" s="405"/>
      <c r="GHT63" s="405"/>
      <c r="GHU63" s="406"/>
      <c r="GHV63" s="401"/>
      <c r="GHW63" s="402"/>
      <c r="GHX63" s="403"/>
      <c r="GHY63" s="403"/>
      <c r="GHZ63" s="404"/>
      <c r="GIA63" s="405"/>
      <c r="GIB63" s="405"/>
      <c r="GIC63" s="405"/>
      <c r="GID63" s="405"/>
      <c r="GIE63" s="405"/>
      <c r="GIF63" s="406"/>
      <c r="GIG63" s="401"/>
      <c r="GIH63" s="402"/>
      <c r="GII63" s="403"/>
      <c r="GIJ63" s="403"/>
      <c r="GIK63" s="404"/>
      <c r="GIL63" s="405"/>
      <c r="GIM63" s="405"/>
      <c r="GIN63" s="405"/>
      <c r="GIO63" s="405"/>
      <c r="GIP63" s="405"/>
      <c r="GIQ63" s="406"/>
      <c r="GIR63" s="401"/>
      <c r="GIS63" s="402"/>
      <c r="GIT63" s="403"/>
      <c r="GIU63" s="403"/>
      <c r="GIV63" s="404"/>
      <c r="GIW63" s="405"/>
      <c r="GIX63" s="405"/>
      <c r="GIY63" s="405"/>
      <c r="GIZ63" s="405"/>
      <c r="GJA63" s="405"/>
      <c r="GJB63" s="406"/>
      <c r="GJC63" s="401"/>
      <c r="GJD63" s="402"/>
      <c r="GJE63" s="403"/>
      <c r="GJF63" s="403"/>
      <c r="GJG63" s="404"/>
      <c r="GJH63" s="405"/>
      <c r="GJI63" s="405"/>
      <c r="GJJ63" s="405"/>
      <c r="GJK63" s="405"/>
      <c r="GJL63" s="405"/>
      <c r="GJM63" s="406"/>
      <c r="GJN63" s="401"/>
      <c r="GJO63" s="402"/>
      <c r="GJP63" s="403"/>
      <c r="GJQ63" s="403"/>
      <c r="GJR63" s="404"/>
      <c r="GJS63" s="405"/>
      <c r="GJT63" s="405"/>
      <c r="GJU63" s="405"/>
      <c r="GJV63" s="405"/>
      <c r="GJW63" s="405"/>
      <c r="GJX63" s="406"/>
      <c r="GJY63" s="401"/>
      <c r="GJZ63" s="402"/>
      <c r="GKA63" s="403"/>
      <c r="GKB63" s="403"/>
      <c r="GKC63" s="404"/>
      <c r="GKD63" s="405"/>
      <c r="GKE63" s="405"/>
      <c r="GKF63" s="405"/>
      <c r="GKG63" s="405"/>
      <c r="GKH63" s="405"/>
      <c r="GKI63" s="406"/>
      <c r="GKJ63" s="401"/>
      <c r="GKK63" s="402"/>
      <c r="GKL63" s="403"/>
      <c r="GKM63" s="403"/>
      <c r="GKN63" s="404"/>
      <c r="GKO63" s="405"/>
      <c r="GKP63" s="405"/>
      <c r="GKQ63" s="405"/>
      <c r="GKR63" s="405"/>
      <c r="GKS63" s="405"/>
      <c r="GKT63" s="406"/>
      <c r="GKU63" s="401"/>
      <c r="GKV63" s="402"/>
      <c r="GKW63" s="403"/>
      <c r="GKX63" s="403"/>
      <c r="GKY63" s="404"/>
      <c r="GKZ63" s="405"/>
      <c r="GLA63" s="405"/>
      <c r="GLB63" s="405"/>
      <c r="GLC63" s="405"/>
      <c r="GLD63" s="405"/>
      <c r="GLE63" s="406"/>
      <c r="GLF63" s="401"/>
      <c r="GLG63" s="402"/>
      <c r="GLH63" s="403"/>
      <c r="GLI63" s="403"/>
      <c r="GLJ63" s="404"/>
      <c r="GLK63" s="405"/>
      <c r="GLL63" s="405"/>
      <c r="GLM63" s="405"/>
      <c r="GLN63" s="405"/>
      <c r="GLO63" s="405"/>
      <c r="GLP63" s="406"/>
      <c r="GLQ63" s="401"/>
      <c r="GLR63" s="402"/>
      <c r="GLS63" s="403"/>
      <c r="GLT63" s="403"/>
      <c r="GLU63" s="404"/>
      <c r="GLV63" s="405"/>
      <c r="GLW63" s="405"/>
      <c r="GLX63" s="405"/>
      <c r="GLY63" s="405"/>
      <c r="GLZ63" s="405"/>
      <c r="GMA63" s="406"/>
      <c r="GMB63" s="401"/>
      <c r="GMC63" s="402"/>
      <c r="GMD63" s="403"/>
      <c r="GME63" s="403"/>
      <c r="GMF63" s="404"/>
      <c r="GMG63" s="405"/>
      <c r="GMH63" s="405"/>
      <c r="GMI63" s="405"/>
      <c r="GMJ63" s="405"/>
      <c r="GMK63" s="405"/>
      <c r="GML63" s="406"/>
      <c r="GMM63" s="401"/>
      <c r="GMN63" s="402"/>
      <c r="GMO63" s="403"/>
      <c r="GMP63" s="403"/>
      <c r="GMQ63" s="404"/>
      <c r="GMR63" s="405"/>
      <c r="GMS63" s="405"/>
      <c r="GMT63" s="405"/>
      <c r="GMU63" s="405"/>
      <c r="GMV63" s="405"/>
      <c r="GMW63" s="406"/>
      <c r="GMX63" s="401"/>
      <c r="GMY63" s="402"/>
      <c r="GMZ63" s="403"/>
      <c r="GNA63" s="403"/>
      <c r="GNB63" s="404"/>
      <c r="GNC63" s="405"/>
      <c r="GND63" s="405"/>
      <c r="GNE63" s="405"/>
      <c r="GNF63" s="405"/>
      <c r="GNG63" s="405"/>
      <c r="GNH63" s="406"/>
      <c r="GNI63" s="401"/>
      <c r="GNJ63" s="402"/>
      <c r="GNK63" s="403"/>
      <c r="GNL63" s="403"/>
      <c r="GNM63" s="404"/>
      <c r="GNN63" s="405"/>
      <c r="GNO63" s="405"/>
      <c r="GNP63" s="405"/>
      <c r="GNQ63" s="405"/>
      <c r="GNR63" s="405"/>
      <c r="GNS63" s="406"/>
      <c r="GNT63" s="401"/>
      <c r="GNU63" s="402"/>
      <c r="GNV63" s="403"/>
      <c r="GNW63" s="403"/>
      <c r="GNX63" s="404"/>
      <c r="GNY63" s="405"/>
      <c r="GNZ63" s="405"/>
      <c r="GOA63" s="405"/>
      <c r="GOB63" s="405"/>
      <c r="GOC63" s="405"/>
      <c r="GOD63" s="406"/>
      <c r="GOE63" s="401"/>
      <c r="GOF63" s="402"/>
      <c r="GOG63" s="403"/>
      <c r="GOH63" s="403"/>
      <c r="GOI63" s="404"/>
      <c r="GOJ63" s="405"/>
      <c r="GOK63" s="405"/>
      <c r="GOL63" s="405"/>
      <c r="GOM63" s="405"/>
      <c r="GON63" s="405"/>
      <c r="GOO63" s="406"/>
      <c r="GOP63" s="401"/>
      <c r="GOQ63" s="402"/>
      <c r="GOR63" s="403"/>
      <c r="GOS63" s="403"/>
      <c r="GOT63" s="404"/>
      <c r="GOU63" s="405"/>
      <c r="GOV63" s="405"/>
      <c r="GOW63" s="405"/>
      <c r="GOX63" s="405"/>
      <c r="GOY63" s="405"/>
      <c r="GOZ63" s="406"/>
      <c r="GPA63" s="401"/>
      <c r="GPB63" s="402"/>
      <c r="GPC63" s="403"/>
      <c r="GPD63" s="403"/>
      <c r="GPE63" s="404"/>
      <c r="GPF63" s="405"/>
      <c r="GPG63" s="405"/>
      <c r="GPH63" s="405"/>
      <c r="GPI63" s="405"/>
      <c r="GPJ63" s="405"/>
      <c r="GPK63" s="406"/>
      <c r="GPL63" s="401"/>
      <c r="GPM63" s="402"/>
      <c r="GPN63" s="403"/>
      <c r="GPO63" s="403"/>
      <c r="GPP63" s="404"/>
      <c r="GPQ63" s="405"/>
      <c r="GPR63" s="405"/>
      <c r="GPS63" s="405"/>
      <c r="GPT63" s="405"/>
      <c r="GPU63" s="405"/>
      <c r="GPV63" s="406"/>
      <c r="GPW63" s="401"/>
      <c r="GPX63" s="402"/>
      <c r="GPY63" s="403"/>
      <c r="GPZ63" s="403"/>
      <c r="GQA63" s="404"/>
      <c r="GQB63" s="405"/>
      <c r="GQC63" s="405"/>
      <c r="GQD63" s="405"/>
      <c r="GQE63" s="405"/>
      <c r="GQF63" s="405"/>
      <c r="GQG63" s="406"/>
      <c r="GQH63" s="401"/>
      <c r="GQI63" s="402"/>
      <c r="GQJ63" s="403"/>
      <c r="GQK63" s="403"/>
      <c r="GQL63" s="404"/>
      <c r="GQM63" s="405"/>
      <c r="GQN63" s="405"/>
      <c r="GQO63" s="405"/>
      <c r="GQP63" s="405"/>
      <c r="GQQ63" s="405"/>
      <c r="GQR63" s="406"/>
      <c r="GQS63" s="401"/>
      <c r="GQT63" s="402"/>
      <c r="GQU63" s="403"/>
      <c r="GQV63" s="403"/>
      <c r="GQW63" s="404"/>
      <c r="GQX63" s="405"/>
      <c r="GQY63" s="405"/>
      <c r="GQZ63" s="405"/>
      <c r="GRA63" s="405"/>
      <c r="GRB63" s="405"/>
      <c r="GRC63" s="406"/>
      <c r="GRD63" s="401"/>
      <c r="GRE63" s="402"/>
      <c r="GRF63" s="403"/>
      <c r="GRG63" s="403"/>
      <c r="GRH63" s="404"/>
      <c r="GRI63" s="405"/>
      <c r="GRJ63" s="405"/>
      <c r="GRK63" s="405"/>
      <c r="GRL63" s="405"/>
      <c r="GRM63" s="405"/>
      <c r="GRN63" s="406"/>
      <c r="GRO63" s="401"/>
      <c r="GRP63" s="402"/>
      <c r="GRQ63" s="403"/>
      <c r="GRR63" s="403"/>
      <c r="GRS63" s="404"/>
      <c r="GRT63" s="405"/>
      <c r="GRU63" s="405"/>
      <c r="GRV63" s="405"/>
      <c r="GRW63" s="405"/>
      <c r="GRX63" s="405"/>
      <c r="GRY63" s="406"/>
      <c r="GRZ63" s="401"/>
      <c r="GSA63" s="402"/>
      <c r="GSB63" s="403"/>
      <c r="GSC63" s="403"/>
      <c r="GSD63" s="404"/>
      <c r="GSE63" s="405"/>
      <c r="GSF63" s="405"/>
      <c r="GSG63" s="405"/>
      <c r="GSH63" s="405"/>
      <c r="GSI63" s="405"/>
      <c r="GSJ63" s="406"/>
      <c r="GSK63" s="401"/>
      <c r="GSL63" s="402"/>
      <c r="GSM63" s="403"/>
      <c r="GSN63" s="403"/>
      <c r="GSO63" s="404"/>
      <c r="GSP63" s="405"/>
      <c r="GSQ63" s="405"/>
      <c r="GSR63" s="405"/>
      <c r="GSS63" s="405"/>
      <c r="GST63" s="405"/>
      <c r="GSU63" s="406"/>
      <c r="GSV63" s="401"/>
      <c r="GSW63" s="402"/>
      <c r="GSX63" s="403"/>
      <c r="GSY63" s="403"/>
      <c r="GSZ63" s="404"/>
      <c r="GTA63" s="405"/>
      <c r="GTB63" s="405"/>
      <c r="GTC63" s="405"/>
      <c r="GTD63" s="405"/>
      <c r="GTE63" s="405"/>
      <c r="GTF63" s="406"/>
      <c r="GTG63" s="401"/>
      <c r="GTH63" s="402"/>
      <c r="GTI63" s="403"/>
      <c r="GTJ63" s="403"/>
      <c r="GTK63" s="404"/>
      <c r="GTL63" s="405"/>
      <c r="GTM63" s="405"/>
      <c r="GTN63" s="405"/>
      <c r="GTO63" s="405"/>
      <c r="GTP63" s="405"/>
      <c r="GTQ63" s="406"/>
      <c r="GTR63" s="401"/>
      <c r="GTS63" s="402"/>
      <c r="GTT63" s="403"/>
      <c r="GTU63" s="403"/>
      <c r="GTV63" s="404"/>
      <c r="GTW63" s="405"/>
      <c r="GTX63" s="405"/>
      <c r="GTY63" s="405"/>
      <c r="GTZ63" s="405"/>
      <c r="GUA63" s="405"/>
      <c r="GUB63" s="406"/>
      <c r="GUC63" s="401"/>
      <c r="GUD63" s="402"/>
      <c r="GUE63" s="403"/>
      <c r="GUF63" s="403"/>
      <c r="GUG63" s="404"/>
      <c r="GUH63" s="405"/>
      <c r="GUI63" s="405"/>
      <c r="GUJ63" s="405"/>
      <c r="GUK63" s="405"/>
      <c r="GUL63" s="405"/>
      <c r="GUM63" s="406"/>
      <c r="GUN63" s="401"/>
      <c r="GUO63" s="402"/>
      <c r="GUP63" s="403"/>
      <c r="GUQ63" s="403"/>
      <c r="GUR63" s="404"/>
      <c r="GUS63" s="405"/>
      <c r="GUT63" s="405"/>
      <c r="GUU63" s="405"/>
      <c r="GUV63" s="405"/>
      <c r="GUW63" s="405"/>
      <c r="GUX63" s="406"/>
      <c r="GUY63" s="401"/>
      <c r="GUZ63" s="402"/>
      <c r="GVA63" s="403"/>
      <c r="GVB63" s="403"/>
      <c r="GVC63" s="404"/>
      <c r="GVD63" s="405"/>
      <c r="GVE63" s="405"/>
      <c r="GVF63" s="405"/>
      <c r="GVG63" s="405"/>
      <c r="GVH63" s="405"/>
      <c r="GVI63" s="406"/>
      <c r="GVJ63" s="401"/>
      <c r="GVK63" s="402"/>
      <c r="GVL63" s="403"/>
      <c r="GVM63" s="403"/>
      <c r="GVN63" s="404"/>
      <c r="GVO63" s="405"/>
      <c r="GVP63" s="405"/>
      <c r="GVQ63" s="405"/>
      <c r="GVR63" s="405"/>
      <c r="GVS63" s="405"/>
      <c r="GVT63" s="406"/>
      <c r="GVU63" s="401"/>
      <c r="GVV63" s="402"/>
      <c r="GVW63" s="403"/>
      <c r="GVX63" s="403"/>
      <c r="GVY63" s="404"/>
      <c r="GVZ63" s="405"/>
      <c r="GWA63" s="405"/>
      <c r="GWB63" s="405"/>
      <c r="GWC63" s="405"/>
      <c r="GWD63" s="405"/>
      <c r="GWE63" s="406"/>
      <c r="GWF63" s="401"/>
      <c r="GWG63" s="402"/>
      <c r="GWH63" s="403"/>
      <c r="GWI63" s="403"/>
      <c r="GWJ63" s="404"/>
      <c r="GWK63" s="405"/>
      <c r="GWL63" s="405"/>
      <c r="GWM63" s="405"/>
      <c r="GWN63" s="405"/>
      <c r="GWO63" s="405"/>
      <c r="GWP63" s="406"/>
      <c r="GWQ63" s="401"/>
      <c r="GWR63" s="402"/>
      <c r="GWS63" s="403"/>
      <c r="GWT63" s="403"/>
      <c r="GWU63" s="404"/>
      <c r="GWV63" s="405"/>
      <c r="GWW63" s="405"/>
      <c r="GWX63" s="405"/>
      <c r="GWY63" s="405"/>
      <c r="GWZ63" s="405"/>
      <c r="GXA63" s="406"/>
      <c r="GXB63" s="401"/>
      <c r="GXC63" s="402"/>
      <c r="GXD63" s="403"/>
      <c r="GXE63" s="403"/>
      <c r="GXF63" s="404"/>
      <c r="GXG63" s="405"/>
      <c r="GXH63" s="405"/>
      <c r="GXI63" s="405"/>
      <c r="GXJ63" s="405"/>
      <c r="GXK63" s="405"/>
      <c r="GXL63" s="406"/>
      <c r="GXM63" s="401"/>
      <c r="GXN63" s="402"/>
      <c r="GXO63" s="403"/>
      <c r="GXP63" s="403"/>
      <c r="GXQ63" s="404"/>
      <c r="GXR63" s="405"/>
      <c r="GXS63" s="405"/>
      <c r="GXT63" s="405"/>
      <c r="GXU63" s="405"/>
      <c r="GXV63" s="405"/>
      <c r="GXW63" s="406"/>
      <c r="GXX63" s="401"/>
      <c r="GXY63" s="402"/>
      <c r="GXZ63" s="403"/>
      <c r="GYA63" s="403"/>
      <c r="GYB63" s="404"/>
      <c r="GYC63" s="405"/>
      <c r="GYD63" s="405"/>
      <c r="GYE63" s="405"/>
      <c r="GYF63" s="405"/>
      <c r="GYG63" s="405"/>
      <c r="GYH63" s="406"/>
      <c r="GYI63" s="401"/>
      <c r="GYJ63" s="402"/>
      <c r="GYK63" s="403"/>
      <c r="GYL63" s="403"/>
      <c r="GYM63" s="404"/>
      <c r="GYN63" s="405"/>
      <c r="GYO63" s="405"/>
      <c r="GYP63" s="405"/>
      <c r="GYQ63" s="405"/>
      <c r="GYR63" s="405"/>
      <c r="GYS63" s="406"/>
      <c r="GYT63" s="401"/>
      <c r="GYU63" s="402"/>
      <c r="GYV63" s="403"/>
      <c r="GYW63" s="403"/>
      <c r="GYX63" s="404"/>
      <c r="GYY63" s="405"/>
      <c r="GYZ63" s="405"/>
      <c r="GZA63" s="405"/>
      <c r="GZB63" s="405"/>
      <c r="GZC63" s="405"/>
      <c r="GZD63" s="406"/>
      <c r="GZE63" s="401"/>
      <c r="GZF63" s="402"/>
      <c r="GZG63" s="403"/>
      <c r="GZH63" s="403"/>
      <c r="GZI63" s="404"/>
      <c r="GZJ63" s="405"/>
      <c r="GZK63" s="405"/>
      <c r="GZL63" s="405"/>
      <c r="GZM63" s="405"/>
      <c r="GZN63" s="405"/>
      <c r="GZO63" s="406"/>
      <c r="GZP63" s="401"/>
      <c r="GZQ63" s="402"/>
      <c r="GZR63" s="403"/>
      <c r="GZS63" s="403"/>
      <c r="GZT63" s="404"/>
      <c r="GZU63" s="405"/>
      <c r="GZV63" s="405"/>
      <c r="GZW63" s="405"/>
      <c r="GZX63" s="405"/>
      <c r="GZY63" s="405"/>
      <c r="GZZ63" s="406"/>
      <c r="HAA63" s="401"/>
      <c r="HAB63" s="402"/>
      <c r="HAC63" s="403"/>
      <c r="HAD63" s="403"/>
      <c r="HAE63" s="404"/>
      <c r="HAF63" s="405"/>
      <c r="HAG63" s="405"/>
      <c r="HAH63" s="405"/>
      <c r="HAI63" s="405"/>
      <c r="HAJ63" s="405"/>
      <c r="HAK63" s="406"/>
      <c r="HAL63" s="401"/>
      <c r="HAM63" s="402"/>
      <c r="HAN63" s="403"/>
      <c r="HAO63" s="403"/>
      <c r="HAP63" s="404"/>
      <c r="HAQ63" s="405"/>
      <c r="HAR63" s="405"/>
      <c r="HAS63" s="405"/>
      <c r="HAT63" s="405"/>
      <c r="HAU63" s="405"/>
      <c r="HAV63" s="406"/>
      <c r="HAW63" s="401"/>
      <c r="HAX63" s="402"/>
      <c r="HAY63" s="403"/>
      <c r="HAZ63" s="403"/>
      <c r="HBA63" s="404"/>
      <c r="HBB63" s="405"/>
      <c r="HBC63" s="405"/>
      <c r="HBD63" s="405"/>
      <c r="HBE63" s="405"/>
      <c r="HBF63" s="405"/>
      <c r="HBG63" s="406"/>
      <c r="HBH63" s="401"/>
      <c r="HBI63" s="402"/>
      <c r="HBJ63" s="403"/>
      <c r="HBK63" s="403"/>
      <c r="HBL63" s="404"/>
      <c r="HBM63" s="405"/>
      <c r="HBN63" s="405"/>
      <c r="HBO63" s="405"/>
      <c r="HBP63" s="405"/>
      <c r="HBQ63" s="405"/>
      <c r="HBR63" s="406"/>
      <c r="HBS63" s="401"/>
      <c r="HBT63" s="402"/>
      <c r="HBU63" s="403"/>
      <c r="HBV63" s="403"/>
      <c r="HBW63" s="404"/>
      <c r="HBX63" s="405"/>
      <c r="HBY63" s="405"/>
      <c r="HBZ63" s="405"/>
      <c r="HCA63" s="405"/>
      <c r="HCB63" s="405"/>
      <c r="HCC63" s="406"/>
      <c r="HCD63" s="401"/>
      <c r="HCE63" s="402"/>
      <c r="HCF63" s="403"/>
      <c r="HCG63" s="403"/>
      <c r="HCH63" s="404"/>
      <c r="HCI63" s="405"/>
      <c r="HCJ63" s="405"/>
      <c r="HCK63" s="405"/>
      <c r="HCL63" s="405"/>
      <c r="HCM63" s="405"/>
      <c r="HCN63" s="406"/>
      <c r="HCO63" s="401"/>
      <c r="HCP63" s="402"/>
      <c r="HCQ63" s="403"/>
      <c r="HCR63" s="403"/>
      <c r="HCS63" s="404"/>
      <c r="HCT63" s="405"/>
      <c r="HCU63" s="405"/>
      <c r="HCV63" s="405"/>
      <c r="HCW63" s="405"/>
      <c r="HCX63" s="405"/>
      <c r="HCY63" s="406"/>
      <c r="HCZ63" s="401"/>
      <c r="HDA63" s="402"/>
      <c r="HDB63" s="403"/>
      <c r="HDC63" s="403"/>
      <c r="HDD63" s="404"/>
      <c r="HDE63" s="405"/>
      <c r="HDF63" s="405"/>
      <c r="HDG63" s="405"/>
      <c r="HDH63" s="405"/>
      <c r="HDI63" s="405"/>
      <c r="HDJ63" s="406"/>
      <c r="HDK63" s="401"/>
      <c r="HDL63" s="402"/>
      <c r="HDM63" s="403"/>
      <c r="HDN63" s="403"/>
      <c r="HDO63" s="404"/>
      <c r="HDP63" s="405"/>
      <c r="HDQ63" s="405"/>
      <c r="HDR63" s="405"/>
      <c r="HDS63" s="405"/>
      <c r="HDT63" s="405"/>
      <c r="HDU63" s="406"/>
      <c r="HDV63" s="401"/>
      <c r="HDW63" s="402"/>
      <c r="HDX63" s="403"/>
      <c r="HDY63" s="403"/>
      <c r="HDZ63" s="404"/>
      <c r="HEA63" s="405"/>
      <c r="HEB63" s="405"/>
      <c r="HEC63" s="405"/>
      <c r="HED63" s="405"/>
      <c r="HEE63" s="405"/>
      <c r="HEF63" s="406"/>
      <c r="HEG63" s="401"/>
      <c r="HEH63" s="402"/>
      <c r="HEI63" s="403"/>
      <c r="HEJ63" s="403"/>
      <c r="HEK63" s="404"/>
      <c r="HEL63" s="405"/>
      <c r="HEM63" s="405"/>
      <c r="HEN63" s="405"/>
      <c r="HEO63" s="405"/>
      <c r="HEP63" s="405"/>
      <c r="HEQ63" s="406"/>
      <c r="HER63" s="401"/>
      <c r="HES63" s="402"/>
      <c r="HET63" s="403"/>
      <c r="HEU63" s="403"/>
      <c r="HEV63" s="404"/>
      <c r="HEW63" s="405"/>
      <c r="HEX63" s="405"/>
      <c r="HEY63" s="405"/>
      <c r="HEZ63" s="405"/>
      <c r="HFA63" s="405"/>
      <c r="HFB63" s="406"/>
      <c r="HFC63" s="401"/>
      <c r="HFD63" s="402"/>
      <c r="HFE63" s="403"/>
      <c r="HFF63" s="403"/>
      <c r="HFG63" s="404"/>
      <c r="HFH63" s="405"/>
      <c r="HFI63" s="405"/>
      <c r="HFJ63" s="405"/>
      <c r="HFK63" s="405"/>
      <c r="HFL63" s="405"/>
      <c r="HFM63" s="406"/>
      <c r="HFN63" s="401"/>
      <c r="HFO63" s="402"/>
      <c r="HFP63" s="403"/>
      <c r="HFQ63" s="403"/>
      <c r="HFR63" s="404"/>
      <c r="HFS63" s="405"/>
      <c r="HFT63" s="405"/>
      <c r="HFU63" s="405"/>
      <c r="HFV63" s="405"/>
      <c r="HFW63" s="405"/>
      <c r="HFX63" s="406"/>
      <c r="HFY63" s="401"/>
      <c r="HFZ63" s="402"/>
      <c r="HGA63" s="403"/>
      <c r="HGB63" s="403"/>
      <c r="HGC63" s="404"/>
      <c r="HGD63" s="405"/>
      <c r="HGE63" s="405"/>
      <c r="HGF63" s="405"/>
      <c r="HGG63" s="405"/>
      <c r="HGH63" s="405"/>
      <c r="HGI63" s="406"/>
      <c r="HGJ63" s="401"/>
      <c r="HGK63" s="402"/>
      <c r="HGL63" s="403"/>
      <c r="HGM63" s="403"/>
      <c r="HGN63" s="404"/>
      <c r="HGO63" s="405"/>
      <c r="HGP63" s="405"/>
      <c r="HGQ63" s="405"/>
      <c r="HGR63" s="405"/>
      <c r="HGS63" s="405"/>
      <c r="HGT63" s="406"/>
      <c r="HGU63" s="401"/>
      <c r="HGV63" s="402"/>
      <c r="HGW63" s="403"/>
      <c r="HGX63" s="403"/>
      <c r="HGY63" s="404"/>
      <c r="HGZ63" s="405"/>
      <c r="HHA63" s="405"/>
      <c r="HHB63" s="405"/>
      <c r="HHC63" s="405"/>
      <c r="HHD63" s="405"/>
      <c r="HHE63" s="406"/>
      <c r="HHF63" s="401"/>
      <c r="HHG63" s="402"/>
      <c r="HHH63" s="403"/>
      <c r="HHI63" s="403"/>
      <c r="HHJ63" s="404"/>
      <c r="HHK63" s="405"/>
      <c r="HHL63" s="405"/>
      <c r="HHM63" s="405"/>
      <c r="HHN63" s="405"/>
      <c r="HHO63" s="405"/>
      <c r="HHP63" s="406"/>
      <c r="HHQ63" s="401"/>
      <c r="HHR63" s="402"/>
      <c r="HHS63" s="403"/>
      <c r="HHT63" s="403"/>
      <c r="HHU63" s="404"/>
      <c r="HHV63" s="405"/>
      <c r="HHW63" s="405"/>
      <c r="HHX63" s="405"/>
      <c r="HHY63" s="405"/>
      <c r="HHZ63" s="405"/>
      <c r="HIA63" s="406"/>
      <c r="HIB63" s="401"/>
      <c r="HIC63" s="402"/>
      <c r="HID63" s="403"/>
      <c r="HIE63" s="403"/>
      <c r="HIF63" s="404"/>
      <c r="HIG63" s="405"/>
      <c r="HIH63" s="405"/>
      <c r="HII63" s="405"/>
      <c r="HIJ63" s="405"/>
      <c r="HIK63" s="405"/>
      <c r="HIL63" s="406"/>
      <c r="HIM63" s="401"/>
      <c r="HIN63" s="402"/>
      <c r="HIO63" s="403"/>
      <c r="HIP63" s="403"/>
      <c r="HIQ63" s="404"/>
      <c r="HIR63" s="405"/>
      <c r="HIS63" s="405"/>
      <c r="HIT63" s="405"/>
      <c r="HIU63" s="405"/>
      <c r="HIV63" s="405"/>
      <c r="HIW63" s="406"/>
      <c r="HIX63" s="401"/>
      <c r="HIY63" s="402"/>
      <c r="HIZ63" s="403"/>
      <c r="HJA63" s="403"/>
      <c r="HJB63" s="404"/>
      <c r="HJC63" s="405"/>
      <c r="HJD63" s="405"/>
      <c r="HJE63" s="405"/>
      <c r="HJF63" s="405"/>
      <c r="HJG63" s="405"/>
      <c r="HJH63" s="406"/>
      <c r="HJI63" s="401"/>
      <c r="HJJ63" s="402"/>
      <c r="HJK63" s="403"/>
      <c r="HJL63" s="403"/>
      <c r="HJM63" s="404"/>
      <c r="HJN63" s="405"/>
      <c r="HJO63" s="405"/>
      <c r="HJP63" s="405"/>
      <c r="HJQ63" s="405"/>
      <c r="HJR63" s="405"/>
      <c r="HJS63" s="406"/>
      <c r="HJT63" s="401"/>
      <c r="HJU63" s="402"/>
      <c r="HJV63" s="403"/>
      <c r="HJW63" s="403"/>
      <c r="HJX63" s="404"/>
      <c r="HJY63" s="405"/>
      <c r="HJZ63" s="405"/>
      <c r="HKA63" s="405"/>
      <c r="HKB63" s="405"/>
      <c r="HKC63" s="405"/>
      <c r="HKD63" s="406"/>
      <c r="HKE63" s="401"/>
      <c r="HKF63" s="402"/>
      <c r="HKG63" s="403"/>
      <c r="HKH63" s="403"/>
      <c r="HKI63" s="404"/>
      <c r="HKJ63" s="405"/>
      <c r="HKK63" s="405"/>
      <c r="HKL63" s="405"/>
      <c r="HKM63" s="405"/>
      <c r="HKN63" s="405"/>
      <c r="HKO63" s="406"/>
      <c r="HKP63" s="401"/>
      <c r="HKQ63" s="402"/>
      <c r="HKR63" s="403"/>
      <c r="HKS63" s="403"/>
      <c r="HKT63" s="404"/>
      <c r="HKU63" s="405"/>
      <c r="HKV63" s="405"/>
      <c r="HKW63" s="405"/>
      <c r="HKX63" s="405"/>
      <c r="HKY63" s="405"/>
      <c r="HKZ63" s="406"/>
      <c r="HLA63" s="401"/>
      <c r="HLB63" s="402"/>
      <c r="HLC63" s="403"/>
      <c r="HLD63" s="403"/>
      <c r="HLE63" s="404"/>
      <c r="HLF63" s="405"/>
      <c r="HLG63" s="405"/>
      <c r="HLH63" s="405"/>
      <c r="HLI63" s="405"/>
      <c r="HLJ63" s="405"/>
      <c r="HLK63" s="406"/>
      <c r="HLL63" s="401"/>
      <c r="HLM63" s="402"/>
      <c r="HLN63" s="403"/>
      <c r="HLO63" s="403"/>
      <c r="HLP63" s="404"/>
      <c r="HLQ63" s="405"/>
      <c r="HLR63" s="405"/>
      <c r="HLS63" s="405"/>
      <c r="HLT63" s="405"/>
      <c r="HLU63" s="405"/>
      <c r="HLV63" s="406"/>
      <c r="HLW63" s="401"/>
      <c r="HLX63" s="402"/>
      <c r="HLY63" s="403"/>
      <c r="HLZ63" s="403"/>
      <c r="HMA63" s="404"/>
      <c r="HMB63" s="405"/>
      <c r="HMC63" s="405"/>
      <c r="HMD63" s="405"/>
      <c r="HME63" s="405"/>
      <c r="HMF63" s="405"/>
      <c r="HMG63" s="406"/>
      <c r="HMH63" s="401"/>
      <c r="HMI63" s="402"/>
      <c r="HMJ63" s="403"/>
      <c r="HMK63" s="403"/>
      <c r="HML63" s="404"/>
      <c r="HMM63" s="405"/>
      <c r="HMN63" s="405"/>
      <c r="HMO63" s="405"/>
      <c r="HMP63" s="405"/>
      <c r="HMQ63" s="405"/>
      <c r="HMR63" s="406"/>
      <c r="HMS63" s="401"/>
      <c r="HMT63" s="402"/>
      <c r="HMU63" s="403"/>
      <c r="HMV63" s="403"/>
      <c r="HMW63" s="404"/>
      <c r="HMX63" s="405"/>
      <c r="HMY63" s="405"/>
      <c r="HMZ63" s="405"/>
      <c r="HNA63" s="405"/>
      <c r="HNB63" s="405"/>
      <c r="HNC63" s="406"/>
      <c r="HND63" s="401"/>
      <c r="HNE63" s="402"/>
      <c r="HNF63" s="403"/>
      <c r="HNG63" s="403"/>
      <c r="HNH63" s="404"/>
      <c r="HNI63" s="405"/>
      <c r="HNJ63" s="405"/>
      <c r="HNK63" s="405"/>
      <c r="HNL63" s="405"/>
      <c r="HNM63" s="405"/>
      <c r="HNN63" s="406"/>
      <c r="HNO63" s="401"/>
      <c r="HNP63" s="402"/>
      <c r="HNQ63" s="403"/>
      <c r="HNR63" s="403"/>
      <c r="HNS63" s="404"/>
      <c r="HNT63" s="405"/>
      <c r="HNU63" s="405"/>
      <c r="HNV63" s="405"/>
      <c r="HNW63" s="405"/>
      <c r="HNX63" s="405"/>
      <c r="HNY63" s="406"/>
      <c r="HNZ63" s="401"/>
      <c r="HOA63" s="402"/>
      <c r="HOB63" s="403"/>
      <c r="HOC63" s="403"/>
      <c r="HOD63" s="404"/>
      <c r="HOE63" s="405"/>
      <c r="HOF63" s="405"/>
      <c r="HOG63" s="405"/>
      <c r="HOH63" s="405"/>
      <c r="HOI63" s="405"/>
      <c r="HOJ63" s="406"/>
      <c r="HOK63" s="401"/>
      <c r="HOL63" s="402"/>
      <c r="HOM63" s="403"/>
      <c r="HON63" s="403"/>
      <c r="HOO63" s="404"/>
      <c r="HOP63" s="405"/>
      <c r="HOQ63" s="405"/>
      <c r="HOR63" s="405"/>
      <c r="HOS63" s="405"/>
      <c r="HOT63" s="405"/>
      <c r="HOU63" s="406"/>
      <c r="HOV63" s="401"/>
      <c r="HOW63" s="402"/>
      <c r="HOX63" s="403"/>
      <c r="HOY63" s="403"/>
      <c r="HOZ63" s="404"/>
      <c r="HPA63" s="405"/>
      <c r="HPB63" s="405"/>
      <c r="HPC63" s="405"/>
      <c r="HPD63" s="405"/>
      <c r="HPE63" s="405"/>
      <c r="HPF63" s="406"/>
      <c r="HPG63" s="401"/>
      <c r="HPH63" s="402"/>
      <c r="HPI63" s="403"/>
      <c r="HPJ63" s="403"/>
      <c r="HPK63" s="404"/>
      <c r="HPL63" s="405"/>
      <c r="HPM63" s="405"/>
      <c r="HPN63" s="405"/>
      <c r="HPO63" s="405"/>
      <c r="HPP63" s="405"/>
      <c r="HPQ63" s="406"/>
      <c r="HPR63" s="401"/>
      <c r="HPS63" s="402"/>
      <c r="HPT63" s="403"/>
      <c r="HPU63" s="403"/>
      <c r="HPV63" s="404"/>
      <c r="HPW63" s="405"/>
      <c r="HPX63" s="405"/>
      <c r="HPY63" s="405"/>
      <c r="HPZ63" s="405"/>
      <c r="HQA63" s="405"/>
      <c r="HQB63" s="406"/>
      <c r="HQC63" s="401"/>
      <c r="HQD63" s="402"/>
      <c r="HQE63" s="403"/>
      <c r="HQF63" s="403"/>
      <c r="HQG63" s="404"/>
      <c r="HQH63" s="405"/>
      <c r="HQI63" s="405"/>
      <c r="HQJ63" s="405"/>
      <c r="HQK63" s="405"/>
      <c r="HQL63" s="405"/>
      <c r="HQM63" s="406"/>
      <c r="HQN63" s="401"/>
      <c r="HQO63" s="402"/>
      <c r="HQP63" s="403"/>
      <c r="HQQ63" s="403"/>
      <c r="HQR63" s="404"/>
      <c r="HQS63" s="405"/>
      <c r="HQT63" s="405"/>
      <c r="HQU63" s="405"/>
      <c r="HQV63" s="405"/>
      <c r="HQW63" s="405"/>
      <c r="HQX63" s="406"/>
      <c r="HQY63" s="401"/>
      <c r="HQZ63" s="402"/>
      <c r="HRA63" s="403"/>
      <c r="HRB63" s="403"/>
      <c r="HRC63" s="404"/>
      <c r="HRD63" s="405"/>
      <c r="HRE63" s="405"/>
      <c r="HRF63" s="405"/>
      <c r="HRG63" s="405"/>
      <c r="HRH63" s="405"/>
      <c r="HRI63" s="406"/>
      <c r="HRJ63" s="401"/>
      <c r="HRK63" s="402"/>
      <c r="HRL63" s="403"/>
      <c r="HRM63" s="403"/>
      <c r="HRN63" s="404"/>
      <c r="HRO63" s="405"/>
      <c r="HRP63" s="405"/>
      <c r="HRQ63" s="405"/>
      <c r="HRR63" s="405"/>
      <c r="HRS63" s="405"/>
      <c r="HRT63" s="406"/>
      <c r="HRU63" s="401"/>
      <c r="HRV63" s="402"/>
      <c r="HRW63" s="403"/>
      <c r="HRX63" s="403"/>
      <c r="HRY63" s="404"/>
      <c r="HRZ63" s="405"/>
      <c r="HSA63" s="405"/>
      <c r="HSB63" s="405"/>
      <c r="HSC63" s="405"/>
      <c r="HSD63" s="405"/>
      <c r="HSE63" s="406"/>
      <c r="HSF63" s="401"/>
      <c r="HSG63" s="402"/>
      <c r="HSH63" s="403"/>
      <c r="HSI63" s="403"/>
      <c r="HSJ63" s="404"/>
      <c r="HSK63" s="405"/>
      <c r="HSL63" s="405"/>
      <c r="HSM63" s="405"/>
      <c r="HSN63" s="405"/>
      <c r="HSO63" s="405"/>
      <c r="HSP63" s="406"/>
      <c r="HSQ63" s="401"/>
      <c r="HSR63" s="402"/>
      <c r="HSS63" s="403"/>
      <c r="HST63" s="403"/>
      <c r="HSU63" s="404"/>
      <c r="HSV63" s="405"/>
      <c r="HSW63" s="405"/>
      <c r="HSX63" s="405"/>
      <c r="HSY63" s="405"/>
      <c r="HSZ63" s="405"/>
      <c r="HTA63" s="406"/>
      <c r="HTB63" s="401"/>
      <c r="HTC63" s="402"/>
      <c r="HTD63" s="403"/>
      <c r="HTE63" s="403"/>
      <c r="HTF63" s="404"/>
      <c r="HTG63" s="405"/>
      <c r="HTH63" s="405"/>
      <c r="HTI63" s="405"/>
      <c r="HTJ63" s="405"/>
      <c r="HTK63" s="405"/>
      <c r="HTL63" s="406"/>
      <c r="HTM63" s="401"/>
      <c r="HTN63" s="402"/>
      <c r="HTO63" s="403"/>
      <c r="HTP63" s="403"/>
      <c r="HTQ63" s="404"/>
      <c r="HTR63" s="405"/>
      <c r="HTS63" s="405"/>
      <c r="HTT63" s="405"/>
      <c r="HTU63" s="405"/>
      <c r="HTV63" s="405"/>
      <c r="HTW63" s="406"/>
      <c r="HTX63" s="401"/>
      <c r="HTY63" s="402"/>
      <c r="HTZ63" s="403"/>
      <c r="HUA63" s="403"/>
      <c r="HUB63" s="404"/>
      <c r="HUC63" s="405"/>
      <c r="HUD63" s="405"/>
      <c r="HUE63" s="405"/>
      <c r="HUF63" s="405"/>
      <c r="HUG63" s="405"/>
      <c r="HUH63" s="406"/>
      <c r="HUI63" s="401"/>
      <c r="HUJ63" s="402"/>
      <c r="HUK63" s="403"/>
      <c r="HUL63" s="403"/>
      <c r="HUM63" s="404"/>
      <c r="HUN63" s="405"/>
      <c r="HUO63" s="405"/>
      <c r="HUP63" s="405"/>
      <c r="HUQ63" s="405"/>
      <c r="HUR63" s="405"/>
      <c r="HUS63" s="406"/>
      <c r="HUT63" s="401"/>
      <c r="HUU63" s="402"/>
      <c r="HUV63" s="403"/>
      <c r="HUW63" s="403"/>
      <c r="HUX63" s="404"/>
      <c r="HUY63" s="405"/>
      <c r="HUZ63" s="405"/>
      <c r="HVA63" s="405"/>
      <c r="HVB63" s="405"/>
      <c r="HVC63" s="405"/>
      <c r="HVD63" s="406"/>
      <c r="HVE63" s="401"/>
      <c r="HVF63" s="402"/>
      <c r="HVG63" s="403"/>
      <c r="HVH63" s="403"/>
      <c r="HVI63" s="404"/>
      <c r="HVJ63" s="405"/>
      <c r="HVK63" s="405"/>
      <c r="HVL63" s="405"/>
      <c r="HVM63" s="405"/>
      <c r="HVN63" s="405"/>
      <c r="HVO63" s="406"/>
      <c r="HVP63" s="401"/>
      <c r="HVQ63" s="402"/>
      <c r="HVR63" s="403"/>
      <c r="HVS63" s="403"/>
      <c r="HVT63" s="404"/>
      <c r="HVU63" s="405"/>
      <c r="HVV63" s="405"/>
      <c r="HVW63" s="405"/>
      <c r="HVX63" s="405"/>
      <c r="HVY63" s="405"/>
      <c r="HVZ63" s="406"/>
      <c r="HWA63" s="401"/>
      <c r="HWB63" s="402"/>
      <c r="HWC63" s="403"/>
      <c r="HWD63" s="403"/>
      <c r="HWE63" s="404"/>
      <c r="HWF63" s="405"/>
      <c r="HWG63" s="405"/>
      <c r="HWH63" s="405"/>
      <c r="HWI63" s="405"/>
      <c r="HWJ63" s="405"/>
      <c r="HWK63" s="406"/>
      <c r="HWL63" s="401"/>
      <c r="HWM63" s="402"/>
      <c r="HWN63" s="403"/>
      <c r="HWO63" s="403"/>
      <c r="HWP63" s="404"/>
      <c r="HWQ63" s="405"/>
      <c r="HWR63" s="405"/>
      <c r="HWS63" s="405"/>
      <c r="HWT63" s="405"/>
      <c r="HWU63" s="405"/>
      <c r="HWV63" s="406"/>
      <c r="HWW63" s="401"/>
      <c r="HWX63" s="402"/>
      <c r="HWY63" s="403"/>
      <c r="HWZ63" s="403"/>
      <c r="HXA63" s="404"/>
      <c r="HXB63" s="405"/>
      <c r="HXC63" s="405"/>
      <c r="HXD63" s="405"/>
      <c r="HXE63" s="405"/>
      <c r="HXF63" s="405"/>
      <c r="HXG63" s="406"/>
      <c r="HXH63" s="401"/>
      <c r="HXI63" s="402"/>
      <c r="HXJ63" s="403"/>
      <c r="HXK63" s="403"/>
      <c r="HXL63" s="404"/>
      <c r="HXM63" s="405"/>
      <c r="HXN63" s="405"/>
      <c r="HXO63" s="405"/>
      <c r="HXP63" s="405"/>
      <c r="HXQ63" s="405"/>
      <c r="HXR63" s="406"/>
      <c r="HXS63" s="401"/>
      <c r="HXT63" s="402"/>
      <c r="HXU63" s="403"/>
      <c r="HXV63" s="403"/>
      <c r="HXW63" s="404"/>
      <c r="HXX63" s="405"/>
      <c r="HXY63" s="405"/>
      <c r="HXZ63" s="405"/>
      <c r="HYA63" s="405"/>
      <c r="HYB63" s="405"/>
      <c r="HYC63" s="406"/>
      <c r="HYD63" s="401"/>
      <c r="HYE63" s="402"/>
      <c r="HYF63" s="403"/>
      <c r="HYG63" s="403"/>
      <c r="HYH63" s="404"/>
      <c r="HYI63" s="405"/>
      <c r="HYJ63" s="405"/>
      <c r="HYK63" s="405"/>
      <c r="HYL63" s="405"/>
      <c r="HYM63" s="405"/>
      <c r="HYN63" s="406"/>
      <c r="HYO63" s="401"/>
      <c r="HYP63" s="402"/>
      <c r="HYQ63" s="403"/>
      <c r="HYR63" s="403"/>
      <c r="HYS63" s="404"/>
      <c r="HYT63" s="405"/>
      <c r="HYU63" s="405"/>
      <c r="HYV63" s="405"/>
      <c r="HYW63" s="405"/>
      <c r="HYX63" s="405"/>
      <c r="HYY63" s="406"/>
      <c r="HYZ63" s="401"/>
      <c r="HZA63" s="402"/>
      <c r="HZB63" s="403"/>
      <c r="HZC63" s="403"/>
      <c r="HZD63" s="404"/>
      <c r="HZE63" s="405"/>
      <c r="HZF63" s="405"/>
      <c r="HZG63" s="405"/>
      <c r="HZH63" s="405"/>
      <c r="HZI63" s="405"/>
      <c r="HZJ63" s="406"/>
      <c r="HZK63" s="401"/>
      <c r="HZL63" s="402"/>
      <c r="HZM63" s="403"/>
      <c r="HZN63" s="403"/>
      <c r="HZO63" s="404"/>
      <c r="HZP63" s="405"/>
      <c r="HZQ63" s="405"/>
      <c r="HZR63" s="405"/>
      <c r="HZS63" s="405"/>
      <c r="HZT63" s="405"/>
      <c r="HZU63" s="406"/>
      <c r="HZV63" s="401"/>
      <c r="HZW63" s="402"/>
      <c r="HZX63" s="403"/>
      <c r="HZY63" s="403"/>
      <c r="HZZ63" s="404"/>
      <c r="IAA63" s="405"/>
      <c r="IAB63" s="405"/>
      <c r="IAC63" s="405"/>
      <c r="IAD63" s="405"/>
      <c r="IAE63" s="405"/>
      <c r="IAF63" s="406"/>
      <c r="IAG63" s="401"/>
      <c r="IAH63" s="402"/>
      <c r="IAI63" s="403"/>
      <c r="IAJ63" s="403"/>
      <c r="IAK63" s="404"/>
      <c r="IAL63" s="405"/>
      <c r="IAM63" s="405"/>
      <c r="IAN63" s="405"/>
      <c r="IAO63" s="405"/>
      <c r="IAP63" s="405"/>
      <c r="IAQ63" s="406"/>
      <c r="IAR63" s="401"/>
      <c r="IAS63" s="402"/>
      <c r="IAT63" s="403"/>
      <c r="IAU63" s="403"/>
      <c r="IAV63" s="404"/>
      <c r="IAW63" s="405"/>
      <c r="IAX63" s="405"/>
      <c r="IAY63" s="405"/>
      <c r="IAZ63" s="405"/>
      <c r="IBA63" s="405"/>
      <c r="IBB63" s="406"/>
      <c r="IBC63" s="401"/>
      <c r="IBD63" s="402"/>
      <c r="IBE63" s="403"/>
      <c r="IBF63" s="403"/>
      <c r="IBG63" s="404"/>
      <c r="IBH63" s="405"/>
      <c r="IBI63" s="405"/>
      <c r="IBJ63" s="405"/>
      <c r="IBK63" s="405"/>
      <c r="IBL63" s="405"/>
      <c r="IBM63" s="406"/>
      <c r="IBN63" s="401"/>
      <c r="IBO63" s="402"/>
      <c r="IBP63" s="403"/>
      <c r="IBQ63" s="403"/>
      <c r="IBR63" s="404"/>
      <c r="IBS63" s="405"/>
      <c r="IBT63" s="405"/>
      <c r="IBU63" s="405"/>
      <c r="IBV63" s="405"/>
      <c r="IBW63" s="405"/>
      <c r="IBX63" s="406"/>
      <c r="IBY63" s="401"/>
      <c r="IBZ63" s="402"/>
      <c r="ICA63" s="403"/>
      <c r="ICB63" s="403"/>
      <c r="ICC63" s="404"/>
      <c r="ICD63" s="405"/>
      <c r="ICE63" s="405"/>
      <c r="ICF63" s="405"/>
      <c r="ICG63" s="405"/>
      <c r="ICH63" s="405"/>
      <c r="ICI63" s="406"/>
      <c r="ICJ63" s="401"/>
      <c r="ICK63" s="402"/>
      <c r="ICL63" s="403"/>
      <c r="ICM63" s="403"/>
      <c r="ICN63" s="404"/>
      <c r="ICO63" s="405"/>
      <c r="ICP63" s="405"/>
      <c r="ICQ63" s="405"/>
      <c r="ICR63" s="405"/>
      <c r="ICS63" s="405"/>
      <c r="ICT63" s="406"/>
      <c r="ICU63" s="401"/>
      <c r="ICV63" s="402"/>
      <c r="ICW63" s="403"/>
      <c r="ICX63" s="403"/>
      <c r="ICY63" s="404"/>
      <c r="ICZ63" s="405"/>
      <c r="IDA63" s="405"/>
      <c r="IDB63" s="405"/>
      <c r="IDC63" s="405"/>
      <c r="IDD63" s="405"/>
      <c r="IDE63" s="406"/>
      <c r="IDF63" s="401"/>
      <c r="IDG63" s="402"/>
      <c r="IDH63" s="403"/>
      <c r="IDI63" s="403"/>
      <c r="IDJ63" s="404"/>
      <c r="IDK63" s="405"/>
      <c r="IDL63" s="405"/>
      <c r="IDM63" s="405"/>
      <c r="IDN63" s="405"/>
      <c r="IDO63" s="405"/>
      <c r="IDP63" s="406"/>
      <c r="IDQ63" s="401"/>
      <c r="IDR63" s="402"/>
      <c r="IDS63" s="403"/>
      <c r="IDT63" s="403"/>
      <c r="IDU63" s="404"/>
      <c r="IDV63" s="405"/>
      <c r="IDW63" s="405"/>
      <c r="IDX63" s="405"/>
      <c r="IDY63" s="405"/>
      <c r="IDZ63" s="405"/>
      <c r="IEA63" s="406"/>
      <c r="IEB63" s="401"/>
      <c r="IEC63" s="402"/>
      <c r="IED63" s="403"/>
      <c r="IEE63" s="403"/>
      <c r="IEF63" s="404"/>
      <c r="IEG63" s="405"/>
      <c r="IEH63" s="405"/>
      <c r="IEI63" s="405"/>
      <c r="IEJ63" s="405"/>
      <c r="IEK63" s="405"/>
      <c r="IEL63" s="406"/>
      <c r="IEM63" s="401"/>
      <c r="IEN63" s="402"/>
      <c r="IEO63" s="403"/>
      <c r="IEP63" s="403"/>
      <c r="IEQ63" s="404"/>
      <c r="IER63" s="405"/>
      <c r="IES63" s="405"/>
      <c r="IET63" s="405"/>
      <c r="IEU63" s="405"/>
      <c r="IEV63" s="405"/>
      <c r="IEW63" s="406"/>
      <c r="IEX63" s="401"/>
      <c r="IEY63" s="402"/>
      <c r="IEZ63" s="403"/>
      <c r="IFA63" s="403"/>
      <c r="IFB63" s="404"/>
      <c r="IFC63" s="405"/>
      <c r="IFD63" s="405"/>
      <c r="IFE63" s="405"/>
      <c r="IFF63" s="405"/>
      <c r="IFG63" s="405"/>
      <c r="IFH63" s="406"/>
      <c r="IFI63" s="401"/>
      <c r="IFJ63" s="402"/>
      <c r="IFK63" s="403"/>
      <c r="IFL63" s="403"/>
      <c r="IFM63" s="404"/>
      <c r="IFN63" s="405"/>
      <c r="IFO63" s="405"/>
      <c r="IFP63" s="405"/>
      <c r="IFQ63" s="405"/>
      <c r="IFR63" s="405"/>
      <c r="IFS63" s="406"/>
      <c r="IFT63" s="401"/>
      <c r="IFU63" s="402"/>
      <c r="IFV63" s="403"/>
      <c r="IFW63" s="403"/>
      <c r="IFX63" s="404"/>
      <c r="IFY63" s="405"/>
      <c r="IFZ63" s="405"/>
      <c r="IGA63" s="405"/>
      <c r="IGB63" s="405"/>
      <c r="IGC63" s="405"/>
      <c r="IGD63" s="406"/>
      <c r="IGE63" s="401"/>
      <c r="IGF63" s="402"/>
      <c r="IGG63" s="403"/>
      <c r="IGH63" s="403"/>
      <c r="IGI63" s="404"/>
      <c r="IGJ63" s="405"/>
      <c r="IGK63" s="405"/>
      <c r="IGL63" s="405"/>
      <c r="IGM63" s="405"/>
      <c r="IGN63" s="405"/>
      <c r="IGO63" s="406"/>
      <c r="IGP63" s="401"/>
      <c r="IGQ63" s="402"/>
      <c r="IGR63" s="403"/>
      <c r="IGS63" s="403"/>
      <c r="IGT63" s="404"/>
      <c r="IGU63" s="405"/>
      <c r="IGV63" s="405"/>
      <c r="IGW63" s="405"/>
      <c r="IGX63" s="405"/>
      <c r="IGY63" s="405"/>
      <c r="IGZ63" s="406"/>
      <c r="IHA63" s="401"/>
      <c r="IHB63" s="402"/>
      <c r="IHC63" s="403"/>
      <c r="IHD63" s="403"/>
      <c r="IHE63" s="404"/>
      <c r="IHF63" s="405"/>
      <c r="IHG63" s="405"/>
      <c r="IHH63" s="405"/>
      <c r="IHI63" s="405"/>
      <c r="IHJ63" s="405"/>
      <c r="IHK63" s="406"/>
      <c r="IHL63" s="401"/>
      <c r="IHM63" s="402"/>
      <c r="IHN63" s="403"/>
      <c r="IHO63" s="403"/>
      <c r="IHP63" s="404"/>
      <c r="IHQ63" s="405"/>
      <c r="IHR63" s="405"/>
      <c r="IHS63" s="405"/>
      <c r="IHT63" s="405"/>
      <c r="IHU63" s="405"/>
      <c r="IHV63" s="406"/>
      <c r="IHW63" s="401"/>
      <c r="IHX63" s="402"/>
      <c r="IHY63" s="403"/>
      <c r="IHZ63" s="403"/>
      <c r="IIA63" s="404"/>
      <c r="IIB63" s="405"/>
      <c r="IIC63" s="405"/>
      <c r="IID63" s="405"/>
      <c r="IIE63" s="405"/>
      <c r="IIF63" s="405"/>
      <c r="IIG63" s="406"/>
      <c r="IIH63" s="401"/>
      <c r="III63" s="402"/>
      <c r="IIJ63" s="403"/>
      <c r="IIK63" s="403"/>
      <c r="IIL63" s="404"/>
      <c r="IIM63" s="405"/>
      <c r="IIN63" s="405"/>
      <c r="IIO63" s="405"/>
      <c r="IIP63" s="405"/>
      <c r="IIQ63" s="405"/>
      <c r="IIR63" s="406"/>
      <c r="IIS63" s="401"/>
      <c r="IIT63" s="402"/>
      <c r="IIU63" s="403"/>
      <c r="IIV63" s="403"/>
      <c r="IIW63" s="404"/>
      <c r="IIX63" s="405"/>
      <c r="IIY63" s="405"/>
      <c r="IIZ63" s="405"/>
      <c r="IJA63" s="405"/>
      <c r="IJB63" s="405"/>
      <c r="IJC63" s="406"/>
      <c r="IJD63" s="401"/>
      <c r="IJE63" s="402"/>
      <c r="IJF63" s="403"/>
      <c r="IJG63" s="403"/>
      <c r="IJH63" s="404"/>
      <c r="IJI63" s="405"/>
      <c r="IJJ63" s="405"/>
      <c r="IJK63" s="405"/>
      <c r="IJL63" s="405"/>
      <c r="IJM63" s="405"/>
      <c r="IJN63" s="406"/>
      <c r="IJO63" s="401"/>
      <c r="IJP63" s="402"/>
      <c r="IJQ63" s="403"/>
      <c r="IJR63" s="403"/>
      <c r="IJS63" s="404"/>
      <c r="IJT63" s="405"/>
      <c r="IJU63" s="405"/>
      <c r="IJV63" s="405"/>
      <c r="IJW63" s="405"/>
      <c r="IJX63" s="405"/>
      <c r="IJY63" s="406"/>
      <c r="IJZ63" s="401"/>
      <c r="IKA63" s="402"/>
      <c r="IKB63" s="403"/>
      <c r="IKC63" s="403"/>
      <c r="IKD63" s="404"/>
      <c r="IKE63" s="405"/>
      <c r="IKF63" s="405"/>
      <c r="IKG63" s="405"/>
      <c r="IKH63" s="405"/>
      <c r="IKI63" s="405"/>
      <c r="IKJ63" s="406"/>
      <c r="IKK63" s="401"/>
      <c r="IKL63" s="402"/>
      <c r="IKM63" s="403"/>
      <c r="IKN63" s="403"/>
      <c r="IKO63" s="404"/>
      <c r="IKP63" s="405"/>
      <c r="IKQ63" s="405"/>
      <c r="IKR63" s="405"/>
      <c r="IKS63" s="405"/>
      <c r="IKT63" s="405"/>
      <c r="IKU63" s="406"/>
      <c r="IKV63" s="401"/>
      <c r="IKW63" s="402"/>
      <c r="IKX63" s="403"/>
      <c r="IKY63" s="403"/>
      <c r="IKZ63" s="404"/>
      <c r="ILA63" s="405"/>
      <c r="ILB63" s="405"/>
      <c r="ILC63" s="405"/>
      <c r="ILD63" s="405"/>
      <c r="ILE63" s="405"/>
      <c r="ILF63" s="406"/>
      <c r="ILG63" s="401"/>
      <c r="ILH63" s="402"/>
      <c r="ILI63" s="403"/>
      <c r="ILJ63" s="403"/>
      <c r="ILK63" s="404"/>
      <c r="ILL63" s="405"/>
      <c r="ILM63" s="405"/>
      <c r="ILN63" s="405"/>
      <c r="ILO63" s="405"/>
      <c r="ILP63" s="405"/>
      <c r="ILQ63" s="406"/>
      <c r="ILR63" s="401"/>
      <c r="ILS63" s="402"/>
      <c r="ILT63" s="403"/>
      <c r="ILU63" s="403"/>
      <c r="ILV63" s="404"/>
      <c r="ILW63" s="405"/>
      <c r="ILX63" s="405"/>
      <c r="ILY63" s="405"/>
      <c r="ILZ63" s="405"/>
      <c r="IMA63" s="405"/>
      <c r="IMB63" s="406"/>
      <c r="IMC63" s="401"/>
      <c r="IMD63" s="402"/>
      <c r="IME63" s="403"/>
      <c r="IMF63" s="403"/>
      <c r="IMG63" s="404"/>
      <c r="IMH63" s="405"/>
      <c r="IMI63" s="405"/>
      <c r="IMJ63" s="405"/>
      <c r="IMK63" s="405"/>
      <c r="IML63" s="405"/>
      <c r="IMM63" s="406"/>
      <c r="IMN63" s="401"/>
      <c r="IMO63" s="402"/>
      <c r="IMP63" s="403"/>
      <c r="IMQ63" s="403"/>
      <c r="IMR63" s="404"/>
      <c r="IMS63" s="405"/>
      <c r="IMT63" s="405"/>
      <c r="IMU63" s="405"/>
      <c r="IMV63" s="405"/>
      <c r="IMW63" s="405"/>
      <c r="IMX63" s="406"/>
      <c r="IMY63" s="401"/>
      <c r="IMZ63" s="402"/>
      <c r="INA63" s="403"/>
      <c r="INB63" s="403"/>
      <c r="INC63" s="404"/>
      <c r="IND63" s="405"/>
      <c r="INE63" s="405"/>
      <c r="INF63" s="405"/>
      <c r="ING63" s="405"/>
      <c r="INH63" s="405"/>
      <c r="INI63" s="406"/>
      <c r="INJ63" s="401"/>
      <c r="INK63" s="402"/>
      <c r="INL63" s="403"/>
      <c r="INM63" s="403"/>
      <c r="INN63" s="404"/>
      <c r="INO63" s="405"/>
      <c r="INP63" s="405"/>
      <c r="INQ63" s="405"/>
      <c r="INR63" s="405"/>
      <c r="INS63" s="405"/>
      <c r="INT63" s="406"/>
      <c r="INU63" s="401"/>
      <c r="INV63" s="402"/>
      <c r="INW63" s="403"/>
      <c r="INX63" s="403"/>
      <c r="INY63" s="404"/>
      <c r="INZ63" s="405"/>
      <c r="IOA63" s="405"/>
      <c r="IOB63" s="405"/>
      <c r="IOC63" s="405"/>
      <c r="IOD63" s="405"/>
      <c r="IOE63" s="406"/>
      <c r="IOF63" s="401"/>
      <c r="IOG63" s="402"/>
      <c r="IOH63" s="403"/>
      <c r="IOI63" s="403"/>
      <c r="IOJ63" s="404"/>
      <c r="IOK63" s="405"/>
      <c r="IOL63" s="405"/>
      <c r="IOM63" s="405"/>
      <c r="ION63" s="405"/>
      <c r="IOO63" s="405"/>
      <c r="IOP63" s="406"/>
      <c r="IOQ63" s="401"/>
      <c r="IOR63" s="402"/>
      <c r="IOS63" s="403"/>
      <c r="IOT63" s="403"/>
      <c r="IOU63" s="404"/>
      <c r="IOV63" s="405"/>
      <c r="IOW63" s="405"/>
      <c r="IOX63" s="405"/>
      <c r="IOY63" s="405"/>
      <c r="IOZ63" s="405"/>
      <c r="IPA63" s="406"/>
      <c r="IPB63" s="401"/>
      <c r="IPC63" s="402"/>
      <c r="IPD63" s="403"/>
      <c r="IPE63" s="403"/>
      <c r="IPF63" s="404"/>
      <c r="IPG63" s="405"/>
      <c r="IPH63" s="405"/>
      <c r="IPI63" s="405"/>
      <c r="IPJ63" s="405"/>
      <c r="IPK63" s="405"/>
      <c r="IPL63" s="406"/>
      <c r="IPM63" s="401"/>
      <c r="IPN63" s="402"/>
      <c r="IPO63" s="403"/>
      <c r="IPP63" s="403"/>
      <c r="IPQ63" s="404"/>
      <c r="IPR63" s="405"/>
      <c r="IPS63" s="405"/>
      <c r="IPT63" s="405"/>
      <c r="IPU63" s="405"/>
      <c r="IPV63" s="405"/>
      <c r="IPW63" s="406"/>
      <c r="IPX63" s="401"/>
      <c r="IPY63" s="402"/>
      <c r="IPZ63" s="403"/>
      <c r="IQA63" s="403"/>
      <c r="IQB63" s="404"/>
      <c r="IQC63" s="405"/>
      <c r="IQD63" s="405"/>
      <c r="IQE63" s="405"/>
      <c r="IQF63" s="405"/>
      <c r="IQG63" s="405"/>
      <c r="IQH63" s="406"/>
      <c r="IQI63" s="401"/>
      <c r="IQJ63" s="402"/>
      <c r="IQK63" s="403"/>
      <c r="IQL63" s="403"/>
      <c r="IQM63" s="404"/>
      <c r="IQN63" s="405"/>
      <c r="IQO63" s="405"/>
      <c r="IQP63" s="405"/>
      <c r="IQQ63" s="405"/>
      <c r="IQR63" s="405"/>
      <c r="IQS63" s="406"/>
      <c r="IQT63" s="401"/>
      <c r="IQU63" s="402"/>
      <c r="IQV63" s="403"/>
      <c r="IQW63" s="403"/>
      <c r="IQX63" s="404"/>
      <c r="IQY63" s="405"/>
      <c r="IQZ63" s="405"/>
      <c r="IRA63" s="405"/>
      <c r="IRB63" s="405"/>
      <c r="IRC63" s="405"/>
      <c r="IRD63" s="406"/>
      <c r="IRE63" s="401"/>
      <c r="IRF63" s="402"/>
      <c r="IRG63" s="403"/>
      <c r="IRH63" s="403"/>
      <c r="IRI63" s="404"/>
      <c r="IRJ63" s="405"/>
      <c r="IRK63" s="405"/>
      <c r="IRL63" s="405"/>
      <c r="IRM63" s="405"/>
      <c r="IRN63" s="405"/>
      <c r="IRO63" s="406"/>
      <c r="IRP63" s="401"/>
      <c r="IRQ63" s="402"/>
      <c r="IRR63" s="403"/>
      <c r="IRS63" s="403"/>
      <c r="IRT63" s="404"/>
      <c r="IRU63" s="405"/>
      <c r="IRV63" s="405"/>
      <c r="IRW63" s="405"/>
      <c r="IRX63" s="405"/>
      <c r="IRY63" s="405"/>
      <c r="IRZ63" s="406"/>
      <c r="ISA63" s="401"/>
      <c r="ISB63" s="402"/>
      <c r="ISC63" s="403"/>
      <c r="ISD63" s="403"/>
      <c r="ISE63" s="404"/>
      <c r="ISF63" s="405"/>
      <c r="ISG63" s="405"/>
      <c r="ISH63" s="405"/>
      <c r="ISI63" s="405"/>
      <c r="ISJ63" s="405"/>
      <c r="ISK63" s="406"/>
      <c r="ISL63" s="401"/>
      <c r="ISM63" s="402"/>
      <c r="ISN63" s="403"/>
      <c r="ISO63" s="403"/>
      <c r="ISP63" s="404"/>
      <c r="ISQ63" s="405"/>
      <c r="ISR63" s="405"/>
      <c r="ISS63" s="405"/>
      <c r="IST63" s="405"/>
      <c r="ISU63" s="405"/>
      <c r="ISV63" s="406"/>
      <c r="ISW63" s="401"/>
      <c r="ISX63" s="402"/>
      <c r="ISY63" s="403"/>
      <c r="ISZ63" s="403"/>
      <c r="ITA63" s="404"/>
      <c r="ITB63" s="405"/>
      <c r="ITC63" s="405"/>
      <c r="ITD63" s="405"/>
      <c r="ITE63" s="405"/>
      <c r="ITF63" s="405"/>
      <c r="ITG63" s="406"/>
      <c r="ITH63" s="401"/>
      <c r="ITI63" s="402"/>
      <c r="ITJ63" s="403"/>
      <c r="ITK63" s="403"/>
      <c r="ITL63" s="404"/>
      <c r="ITM63" s="405"/>
      <c r="ITN63" s="405"/>
      <c r="ITO63" s="405"/>
      <c r="ITP63" s="405"/>
      <c r="ITQ63" s="405"/>
      <c r="ITR63" s="406"/>
      <c r="ITS63" s="401"/>
      <c r="ITT63" s="402"/>
      <c r="ITU63" s="403"/>
      <c r="ITV63" s="403"/>
      <c r="ITW63" s="404"/>
      <c r="ITX63" s="405"/>
      <c r="ITY63" s="405"/>
      <c r="ITZ63" s="405"/>
      <c r="IUA63" s="405"/>
      <c r="IUB63" s="405"/>
      <c r="IUC63" s="406"/>
      <c r="IUD63" s="401"/>
      <c r="IUE63" s="402"/>
      <c r="IUF63" s="403"/>
      <c r="IUG63" s="403"/>
      <c r="IUH63" s="404"/>
      <c r="IUI63" s="405"/>
      <c r="IUJ63" s="405"/>
      <c r="IUK63" s="405"/>
      <c r="IUL63" s="405"/>
      <c r="IUM63" s="405"/>
      <c r="IUN63" s="406"/>
      <c r="IUO63" s="401"/>
      <c r="IUP63" s="402"/>
      <c r="IUQ63" s="403"/>
      <c r="IUR63" s="403"/>
      <c r="IUS63" s="404"/>
      <c r="IUT63" s="405"/>
      <c r="IUU63" s="405"/>
      <c r="IUV63" s="405"/>
      <c r="IUW63" s="405"/>
      <c r="IUX63" s="405"/>
      <c r="IUY63" s="406"/>
      <c r="IUZ63" s="401"/>
      <c r="IVA63" s="402"/>
      <c r="IVB63" s="403"/>
      <c r="IVC63" s="403"/>
      <c r="IVD63" s="404"/>
      <c r="IVE63" s="405"/>
      <c r="IVF63" s="405"/>
      <c r="IVG63" s="405"/>
      <c r="IVH63" s="405"/>
      <c r="IVI63" s="405"/>
      <c r="IVJ63" s="406"/>
      <c r="IVK63" s="401"/>
      <c r="IVL63" s="402"/>
      <c r="IVM63" s="403"/>
      <c r="IVN63" s="403"/>
      <c r="IVO63" s="404"/>
      <c r="IVP63" s="405"/>
      <c r="IVQ63" s="405"/>
      <c r="IVR63" s="405"/>
      <c r="IVS63" s="405"/>
      <c r="IVT63" s="405"/>
      <c r="IVU63" s="406"/>
      <c r="IVV63" s="401"/>
      <c r="IVW63" s="402"/>
      <c r="IVX63" s="403"/>
      <c r="IVY63" s="403"/>
      <c r="IVZ63" s="404"/>
      <c r="IWA63" s="405"/>
      <c r="IWB63" s="405"/>
      <c r="IWC63" s="405"/>
      <c r="IWD63" s="405"/>
      <c r="IWE63" s="405"/>
      <c r="IWF63" s="406"/>
      <c r="IWG63" s="401"/>
      <c r="IWH63" s="402"/>
      <c r="IWI63" s="403"/>
      <c r="IWJ63" s="403"/>
      <c r="IWK63" s="404"/>
      <c r="IWL63" s="405"/>
      <c r="IWM63" s="405"/>
      <c r="IWN63" s="405"/>
      <c r="IWO63" s="405"/>
      <c r="IWP63" s="405"/>
      <c r="IWQ63" s="406"/>
      <c r="IWR63" s="401"/>
      <c r="IWS63" s="402"/>
      <c r="IWT63" s="403"/>
      <c r="IWU63" s="403"/>
      <c r="IWV63" s="404"/>
      <c r="IWW63" s="405"/>
      <c r="IWX63" s="405"/>
      <c r="IWY63" s="405"/>
      <c r="IWZ63" s="405"/>
      <c r="IXA63" s="405"/>
      <c r="IXB63" s="406"/>
      <c r="IXC63" s="401"/>
      <c r="IXD63" s="402"/>
      <c r="IXE63" s="403"/>
      <c r="IXF63" s="403"/>
      <c r="IXG63" s="404"/>
      <c r="IXH63" s="405"/>
      <c r="IXI63" s="405"/>
      <c r="IXJ63" s="405"/>
      <c r="IXK63" s="405"/>
      <c r="IXL63" s="405"/>
      <c r="IXM63" s="406"/>
      <c r="IXN63" s="401"/>
      <c r="IXO63" s="402"/>
      <c r="IXP63" s="403"/>
      <c r="IXQ63" s="403"/>
      <c r="IXR63" s="404"/>
      <c r="IXS63" s="405"/>
      <c r="IXT63" s="405"/>
      <c r="IXU63" s="405"/>
      <c r="IXV63" s="405"/>
      <c r="IXW63" s="405"/>
      <c r="IXX63" s="406"/>
      <c r="IXY63" s="401"/>
      <c r="IXZ63" s="402"/>
      <c r="IYA63" s="403"/>
      <c r="IYB63" s="403"/>
      <c r="IYC63" s="404"/>
      <c r="IYD63" s="405"/>
      <c r="IYE63" s="405"/>
      <c r="IYF63" s="405"/>
      <c r="IYG63" s="405"/>
      <c r="IYH63" s="405"/>
      <c r="IYI63" s="406"/>
      <c r="IYJ63" s="401"/>
      <c r="IYK63" s="402"/>
      <c r="IYL63" s="403"/>
      <c r="IYM63" s="403"/>
      <c r="IYN63" s="404"/>
      <c r="IYO63" s="405"/>
      <c r="IYP63" s="405"/>
      <c r="IYQ63" s="405"/>
      <c r="IYR63" s="405"/>
      <c r="IYS63" s="405"/>
      <c r="IYT63" s="406"/>
      <c r="IYU63" s="401"/>
      <c r="IYV63" s="402"/>
      <c r="IYW63" s="403"/>
      <c r="IYX63" s="403"/>
      <c r="IYY63" s="404"/>
      <c r="IYZ63" s="405"/>
      <c r="IZA63" s="405"/>
      <c r="IZB63" s="405"/>
      <c r="IZC63" s="405"/>
      <c r="IZD63" s="405"/>
      <c r="IZE63" s="406"/>
      <c r="IZF63" s="401"/>
      <c r="IZG63" s="402"/>
      <c r="IZH63" s="403"/>
      <c r="IZI63" s="403"/>
      <c r="IZJ63" s="404"/>
      <c r="IZK63" s="405"/>
      <c r="IZL63" s="405"/>
      <c r="IZM63" s="405"/>
      <c r="IZN63" s="405"/>
      <c r="IZO63" s="405"/>
      <c r="IZP63" s="406"/>
      <c r="IZQ63" s="401"/>
      <c r="IZR63" s="402"/>
      <c r="IZS63" s="403"/>
      <c r="IZT63" s="403"/>
      <c r="IZU63" s="404"/>
      <c r="IZV63" s="405"/>
      <c r="IZW63" s="405"/>
      <c r="IZX63" s="405"/>
      <c r="IZY63" s="405"/>
      <c r="IZZ63" s="405"/>
      <c r="JAA63" s="406"/>
      <c r="JAB63" s="401"/>
      <c r="JAC63" s="402"/>
      <c r="JAD63" s="403"/>
      <c r="JAE63" s="403"/>
      <c r="JAF63" s="404"/>
      <c r="JAG63" s="405"/>
      <c r="JAH63" s="405"/>
      <c r="JAI63" s="405"/>
      <c r="JAJ63" s="405"/>
      <c r="JAK63" s="405"/>
      <c r="JAL63" s="406"/>
      <c r="JAM63" s="401"/>
      <c r="JAN63" s="402"/>
      <c r="JAO63" s="403"/>
      <c r="JAP63" s="403"/>
      <c r="JAQ63" s="404"/>
      <c r="JAR63" s="405"/>
      <c r="JAS63" s="405"/>
      <c r="JAT63" s="405"/>
      <c r="JAU63" s="405"/>
      <c r="JAV63" s="405"/>
      <c r="JAW63" s="406"/>
      <c r="JAX63" s="401"/>
      <c r="JAY63" s="402"/>
      <c r="JAZ63" s="403"/>
      <c r="JBA63" s="403"/>
      <c r="JBB63" s="404"/>
      <c r="JBC63" s="405"/>
      <c r="JBD63" s="405"/>
      <c r="JBE63" s="405"/>
      <c r="JBF63" s="405"/>
      <c r="JBG63" s="405"/>
      <c r="JBH63" s="406"/>
      <c r="JBI63" s="401"/>
      <c r="JBJ63" s="402"/>
      <c r="JBK63" s="403"/>
      <c r="JBL63" s="403"/>
      <c r="JBM63" s="404"/>
      <c r="JBN63" s="405"/>
      <c r="JBO63" s="405"/>
      <c r="JBP63" s="405"/>
      <c r="JBQ63" s="405"/>
      <c r="JBR63" s="405"/>
      <c r="JBS63" s="406"/>
      <c r="JBT63" s="401"/>
      <c r="JBU63" s="402"/>
      <c r="JBV63" s="403"/>
      <c r="JBW63" s="403"/>
      <c r="JBX63" s="404"/>
      <c r="JBY63" s="405"/>
      <c r="JBZ63" s="405"/>
      <c r="JCA63" s="405"/>
      <c r="JCB63" s="405"/>
      <c r="JCC63" s="405"/>
      <c r="JCD63" s="406"/>
      <c r="JCE63" s="401"/>
      <c r="JCF63" s="402"/>
      <c r="JCG63" s="403"/>
      <c r="JCH63" s="403"/>
      <c r="JCI63" s="404"/>
      <c r="JCJ63" s="405"/>
      <c r="JCK63" s="405"/>
      <c r="JCL63" s="405"/>
      <c r="JCM63" s="405"/>
      <c r="JCN63" s="405"/>
      <c r="JCO63" s="406"/>
      <c r="JCP63" s="401"/>
      <c r="JCQ63" s="402"/>
      <c r="JCR63" s="403"/>
      <c r="JCS63" s="403"/>
      <c r="JCT63" s="404"/>
      <c r="JCU63" s="405"/>
      <c r="JCV63" s="405"/>
      <c r="JCW63" s="405"/>
      <c r="JCX63" s="405"/>
      <c r="JCY63" s="405"/>
      <c r="JCZ63" s="406"/>
      <c r="JDA63" s="401"/>
      <c r="JDB63" s="402"/>
      <c r="JDC63" s="403"/>
      <c r="JDD63" s="403"/>
      <c r="JDE63" s="404"/>
      <c r="JDF63" s="405"/>
      <c r="JDG63" s="405"/>
      <c r="JDH63" s="405"/>
      <c r="JDI63" s="405"/>
      <c r="JDJ63" s="405"/>
      <c r="JDK63" s="406"/>
      <c r="JDL63" s="401"/>
      <c r="JDM63" s="402"/>
      <c r="JDN63" s="403"/>
      <c r="JDO63" s="403"/>
      <c r="JDP63" s="404"/>
      <c r="JDQ63" s="405"/>
      <c r="JDR63" s="405"/>
      <c r="JDS63" s="405"/>
      <c r="JDT63" s="405"/>
      <c r="JDU63" s="405"/>
      <c r="JDV63" s="406"/>
      <c r="JDW63" s="401"/>
      <c r="JDX63" s="402"/>
      <c r="JDY63" s="403"/>
      <c r="JDZ63" s="403"/>
      <c r="JEA63" s="404"/>
      <c r="JEB63" s="405"/>
      <c r="JEC63" s="405"/>
      <c r="JED63" s="405"/>
      <c r="JEE63" s="405"/>
      <c r="JEF63" s="405"/>
      <c r="JEG63" s="406"/>
      <c r="JEH63" s="401"/>
      <c r="JEI63" s="402"/>
      <c r="JEJ63" s="403"/>
      <c r="JEK63" s="403"/>
      <c r="JEL63" s="404"/>
      <c r="JEM63" s="405"/>
      <c r="JEN63" s="405"/>
      <c r="JEO63" s="405"/>
      <c r="JEP63" s="405"/>
      <c r="JEQ63" s="405"/>
      <c r="JER63" s="406"/>
      <c r="JES63" s="401"/>
      <c r="JET63" s="402"/>
      <c r="JEU63" s="403"/>
      <c r="JEV63" s="403"/>
      <c r="JEW63" s="404"/>
      <c r="JEX63" s="405"/>
      <c r="JEY63" s="405"/>
      <c r="JEZ63" s="405"/>
      <c r="JFA63" s="405"/>
      <c r="JFB63" s="405"/>
      <c r="JFC63" s="406"/>
      <c r="JFD63" s="401"/>
      <c r="JFE63" s="402"/>
      <c r="JFF63" s="403"/>
      <c r="JFG63" s="403"/>
      <c r="JFH63" s="404"/>
      <c r="JFI63" s="405"/>
      <c r="JFJ63" s="405"/>
      <c r="JFK63" s="405"/>
      <c r="JFL63" s="405"/>
      <c r="JFM63" s="405"/>
      <c r="JFN63" s="406"/>
      <c r="JFO63" s="401"/>
      <c r="JFP63" s="402"/>
      <c r="JFQ63" s="403"/>
      <c r="JFR63" s="403"/>
      <c r="JFS63" s="404"/>
      <c r="JFT63" s="405"/>
      <c r="JFU63" s="405"/>
      <c r="JFV63" s="405"/>
      <c r="JFW63" s="405"/>
      <c r="JFX63" s="405"/>
      <c r="JFY63" s="406"/>
      <c r="JFZ63" s="401"/>
      <c r="JGA63" s="402"/>
      <c r="JGB63" s="403"/>
      <c r="JGC63" s="403"/>
      <c r="JGD63" s="404"/>
      <c r="JGE63" s="405"/>
      <c r="JGF63" s="405"/>
      <c r="JGG63" s="405"/>
      <c r="JGH63" s="405"/>
      <c r="JGI63" s="405"/>
      <c r="JGJ63" s="406"/>
      <c r="JGK63" s="401"/>
      <c r="JGL63" s="402"/>
      <c r="JGM63" s="403"/>
      <c r="JGN63" s="403"/>
      <c r="JGO63" s="404"/>
      <c r="JGP63" s="405"/>
      <c r="JGQ63" s="405"/>
      <c r="JGR63" s="405"/>
      <c r="JGS63" s="405"/>
      <c r="JGT63" s="405"/>
      <c r="JGU63" s="406"/>
      <c r="JGV63" s="401"/>
      <c r="JGW63" s="402"/>
      <c r="JGX63" s="403"/>
      <c r="JGY63" s="403"/>
      <c r="JGZ63" s="404"/>
      <c r="JHA63" s="405"/>
      <c r="JHB63" s="405"/>
      <c r="JHC63" s="405"/>
      <c r="JHD63" s="405"/>
      <c r="JHE63" s="405"/>
      <c r="JHF63" s="406"/>
      <c r="JHG63" s="401"/>
      <c r="JHH63" s="402"/>
      <c r="JHI63" s="403"/>
      <c r="JHJ63" s="403"/>
      <c r="JHK63" s="404"/>
      <c r="JHL63" s="405"/>
      <c r="JHM63" s="405"/>
      <c r="JHN63" s="405"/>
      <c r="JHO63" s="405"/>
      <c r="JHP63" s="405"/>
      <c r="JHQ63" s="406"/>
      <c r="JHR63" s="401"/>
      <c r="JHS63" s="402"/>
      <c r="JHT63" s="403"/>
      <c r="JHU63" s="403"/>
      <c r="JHV63" s="404"/>
      <c r="JHW63" s="405"/>
      <c r="JHX63" s="405"/>
      <c r="JHY63" s="405"/>
      <c r="JHZ63" s="405"/>
      <c r="JIA63" s="405"/>
      <c r="JIB63" s="406"/>
      <c r="JIC63" s="401"/>
      <c r="JID63" s="402"/>
      <c r="JIE63" s="403"/>
      <c r="JIF63" s="403"/>
      <c r="JIG63" s="404"/>
      <c r="JIH63" s="405"/>
      <c r="JII63" s="405"/>
      <c r="JIJ63" s="405"/>
      <c r="JIK63" s="405"/>
      <c r="JIL63" s="405"/>
      <c r="JIM63" s="406"/>
      <c r="JIN63" s="401"/>
      <c r="JIO63" s="402"/>
      <c r="JIP63" s="403"/>
      <c r="JIQ63" s="403"/>
      <c r="JIR63" s="404"/>
      <c r="JIS63" s="405"/>
      <c r="JIT63" s="405"/>
      <c r="JIU63" s="405"/>
      <c r="JIV63" s="405"/>
      <c r="JIW63" s="405"/>
      <c r="JIX63" s="406"/>
      <c r="JIY63" s="401"/>
      <c r="JIZ63" s="402"/>
      <c r="JJA63" s="403"/>
      <c r="JJB63" s="403"/>
      <c r="JJC63" s="404"/>
      <c r="JJD63" s="405"/>
      <c r="JJE63" s="405"/>
      <c r="JJF63" s="405"/>
      <c r="JJG63" s="405"/>
      <c r="JJH63" s="405"/>
      <c r="JJI63" s="406"/>
      <c r="JJJ63" s="401"/>
      <c r="JJK63" s="402"/>
      <c r="JJL63" s="403"/>
      <c r="JJM63" s="403"/>
      <c r="JJN63" s="404"/>
      <c r="JJO63" s="405"/>
      <c r="JJP63" s="405"/>
      <c r="JJQ63" s="405"/>
      <c r="JJR63" s="405"/>
      <c r="JJS63" s="405"/>
      <c r="JJT63" s="406"/>
      <c r="JJU63" s="401"/>
      <c r="JJV63" s="402"/>
      <c r="JJW63" s="403"/>
      <c r="JJX63" s="403"/>
      <c r="JJY63" s="404"/>
      <c r="JJZ63" s="405"/>
      <c r="JKA63" s="405"/>
      <c r="JKB63" s="405"/>
      <c r="JKC63" s="405"/>
      <c r="JKD63" s="405"/>
      <c r="JKE63" s="406"/>
      <c r="JKF63" s="401"/>
      <c r="JKG63" s="402"/>
      <c r="JKH63" s="403"/>
      <c r="JKI63" s="403"/>
      <c r="JKJ63" s="404"/>
      <c r="JKK63" s="405"/>
      <c r="JKL63" s="405"/>
      <c r="JKM63" s="405"/>
      <c r="JKN63" s="405"/>
      <c r="JKO63" s="405"/>
      <c r="JKP63" s="406"/>
      <c r="JKQ63" s="401"/>
      <c r="JKR63" s="402"/>
      <c r="JKS63" s="403"/>
      <c r="JKT63" s="403"/>
      <c r="JKU63" s="404"/>
      <c r="JKV63" s="405"/>
      <c r="JKW63" s="405"/>
      <c r="JKX63" s="405"/>
      <c r="JKY63" s="405"/>
      <c r="JKZ63" s="405"/>
      <c r="JLA63" s="406"/>
      <c r="JLB63" s="401"/>
      <c r="JLC63" s="402"/>
      <c r="JLD63" s="403"/>
      <c r="JLE63" s="403"/>
      <c r="JLF63" s="404"/>
      <c r="JLG63" s="405"/>
      <c r="JLH63" s="405"/>
      <c r="JLI63" s="405"/>
      <c r="JLJ63" s="405"/>
      <c r="JLK63" s="405"/>
      <c r="JLL63" s="406"/>
      <c r="JLM63" s="401"/>
      <c r="JLN63" s="402"/>
      <c r="JLO63" s="403"/>
      <c r="JLP63" s="403"/>
      <c r="JLQ63" s="404"/>
      <c r="JLR63" s="405"/>
      <c r="JLS63" s="405"/>
      <c r="JLT63" s="405"/>
      <c r="JLU63" s="405"/>
      <c r="JLV63" s="405"/>
      <c r="JLW63" s="406"/>
      <c r="JLX63" s="401"/>
      <c r="JLY63" s="402"/>
      <c r="JLZ63" s="403"/>
      <c r="JMA63" s="403"/>
      <c r="JMB63" s="404"/>
      <c r="JMC63" s="405"/>
      <c r="JMD63" s="405"/>
      <c r="JME63" s="405"/>
      <c r="JMF63" s="405"/>
      <c r="JMG63" s="405"/>
      <c r="JMH63" s="406"/>
      <c r="JMI63" s="401"/>
      <c r="JMJ63" s="402"/>
      <c r="JMK63" s="403"/>
      <c r="JML63" s="403"/>
      <c r="JMM63" s="404"/>
      <c r="JMN63" s="405"/>
      <c r="JMO63" s="405"/>
      <c r="JMP63" s="405"/>
      <c r="JMQ63" s="405"/>
      <c r="JMR63" s="405"/>
      <c r="JMS63" s="406"/>
      <c r="JMT63" s="401"/>
      <c r="JMU63" s="402"/>
      <c r="JMV63" s="403"/>
      <c r="JMW63" s="403"/>
      <c r="JMX63" s="404"/>
      <c r="JMY63" s="405"/>
      <c r="JMZ63" s="405"/>
      <c r="JNA63" s="405"/>
      <c r="JNB63" s="405"/>
      <c r="JNC63" s="405"/>
      <c r="JND63" s="406"/>
      <c r="JNE63" s="401"/>
      <c r="JNF63" s="402"/>
      <c r="JNG63" s="403"/>
      <c r="JNH63" s="403"/>
      <c r="JNI63" s="404"/>
      <c r="JNJ63" s="405"/>
      <c r="JNK63" s="405"/>
      <c r="JNL63" s="405"/>
      <c r="JNM63" s="405"/>
      <c r="JNN63" s="405"/>
      <c r="JNO63" s="406"/>
      <c r="JNP63" s="401"/>
      <c r="JNQ63" s="402"/>
      <c r="JNR63" s="403"/>
      <c r="JNS63" s="403"/>
      <c r="JNT63" s="404"/>
      <c r="JNU63" s="405"/>
      <c r="JNV63" s="405"/>
      <c r="JNW63" s="405"/>
      <c r="JNX63" s="405"/>
      <c r="JNY63" s="405"/>
      <c r="JNZ63" s="406"/>
      <c r="JOA63" s="401"/>
      <c r="JOB63" s="402"/>
      <c r="JOC63" s="403"/>
      <c r="JOD63" s="403"/>
      <c r="JOE63" s="404"/>
      <c r="JOF63" s="405"/>
      <c r="JOG63" s="405"/>
      <c r="JOH63" s="405"/>
      <c r="JOI63" s="405"/>
      <c r="JOJ63" s="405"/>
      <c r="JOK63" s="406"/>
      <c r="JOL63" s="401"/>
      <c r="JOM63" s="402"/>
      <c r="JON63" s="403"/>
      <c r="JOO63" s="403"/>
      <c r="JOP63" s="404"/>
      <c r="JOQ63" s="405"/>
      <c r="JOR63" s="405"/>
      <c r="JOS63" s="405"/>
      <c r="JOT63" s="405"/>
      <c r="JOU63" s="405"/>
      <c r="JOV63" s="406"/>
      <c r="JOW63" s="401"/>
      <c r="JOX63" s="402"/>
      <c r="JOY63" s="403"/>
      <c r="JOZ63" s="403"/>
      <c r="JPA63" s="404"/>
      <c r="JPB63" s="405"/>
      <c r="JPC63" s="405"/>
      <c r="JPD63" s="405"/>
      <c r="JPE63" s="405"/>
      <c r="JPF63" s="405"/>
      <c r="JPG63" s="406"/>
      <c r="JPH63" s="401"/>
      <c r="JPI63" s="402"/>
      <c r="JPJ63" s="403"/>
      <c r="JPK63" s="403"/>
      <c r="JPL63" s="404"/>
      <c r="JPM63" s="405"/>
      <c r="JPN63" s="405"/>
      <c r="JPO63" s="405"/>
      <c r="JPP63" s="405"/>
      <c r="JPQ63" s="405"/>
      <c r="JPR63" s="406"/>
      <c r="JPS63" s="401"/>
      <c r="JPT63" s="402"/>
      <c r="JPU63" s="403"/>
      <c r="JPV63" s="403"/>
      <c r="JPW63" s="404"/>
      <c r="JPX63" s="405"/>
      <c r="JPY63" s="405"/>
      <c r="JPZ63" s="405"/>
      <c r="JQA63" s="405"/>
      <c r="JQB63" s="405"/>
      <c r="JQC63" s="406"/>
      <c r="JQD63" s="401"/>
      <c r="JQE63" s="402"/>
      <c r="JQF63" s="403"/>
      <c r="JQG63" s="403"/>
      <c r="JQH63" s="404"/>
      <c r="JQI63" s="405"/>
      <c r="JQJ63" s="405"/>
      <c r="JQK63" s="405"/>
      <c r="JQL63" s="405"/>
      <c r="JQM63" s="405"/>
      <c r="JQN63" s="406"/>
      <c r="JQO63" s="401"/>
      <c r="JQP63" s="402"/>
      <c r="JQQ63" s="403"/>
      <c r="JQR63" s="403"/>
      <c r="JQS63" s="404"/>
      <c r="JQT63" s="405"/>
      <c r="JQU63" s="405"/>
      <c r="JQV63" s="405"/>
      <c r="JQW63" s="405"/>
      <c r="JQX63" s="405"/>
      <c r="JQY63" s="406"/>
      <c r="JQZ63" s="401"/>
      <c r="JRA63" s="402"/>
      <c r="JRB63" s="403"/>
      <c r="JRC63" s="403"/>
      <c r="JRD63" s="404"/>
      <c r="JRE63" s="405"/>
      <c r="JRF63" s="405"/>
      <c r="JRG63" s="405"/>
      <c r="JRH63" s="405"/>
      <c r="JRI63" s="405"/>
      <c r="JRJ63" s="406"/>
      <c r="JRK63" s="401"/>
      <c r="JRL63" s="402"/>
      <c r="JRM63" s="403"/>
      <c r="JRN63" s="403"/>
      <c r="JRO63" s="404"/>
      <c r="JRP63" s="405"/>
      <c r="JRQ63" s="405"/>
      <c r="JRR63" s="405"/>
      <c r="JRS63" s="405"/>
      <c r="JRT63" s="405"/>
      <c r="JRU63" s="406"/>
      <c r="JRV63" s="401"/>
      <c r="JRW63" s="402"/>
      <c r="JRX63" s="403"/>
      <c r="JRY63" s="403"/>
      <c r="JRZ63" s="404"/>
      <c r="JSA63" s="405"/>
      <c r="JSB63" s="405"/>
      <c r="JSC63" s="405"/>
      <c r="JSD63" s="405"/>
      <c r="JSE63" s="405"/>
      <c r="JSF63" s="406"/>
      <c r="JSG63" s="401"/>
      <c r="JSH63" s="402"/>
      <c r="JSI63" s="403"/>
      <c r="JSJ63" s="403"/>
      <c r="JSK63" s="404"/>
      <c r="JSL63" s="405"/>
      <c r="JSM63" s="405"/>
      <c r="JSN63" s="405"/>
      <c r="JSO63" s="405"/>
      <c r="JSP63" s="405"/>
      <c r="JSQ63" s="406"/>
      <c r="JSR63" s="401"/>
      <c r="JSS63" s="402"/>
      <c r="JST63" s="403"/>
      <c r="JSU63" s="403"/>
      <c r="JSV63" s="404"/>
      <c r="JSW63" s="405"/>
      <c r="JSX63" s="405"/>
      <c r="JSY63" s="405"/>
      <c r="JSZ63" s="405"/>
      <c r="JTA63" s="405"/>
      <c r="JTB63" s="406"/>
      <c r="JTC63" s="401"/>
      <c r="JTD63" s="402"/>
      <c r="JTE63" s="403"/>
      <c r="JTF63" s="403"/>
      <c r="JTG63" s="404"/>
      <c r="JTH63" s="405"/>
      <c r="JTI63" s="405"/>
      <c r="JTJ63" s="405"/>
      <c r="JTK63" s="405"/>
      <c r="JTL63" s="405"/>
      <c r="JTM63" s="406"/>
      <c r="JTN63" s="401"/>
      <c r="JTO63" s="402"/>
      <c r="JTP63" s="403"/>
      <c r="JTQ63" s="403"/>
      <c r="JTR63" s="404"/>
      <c r="JTS63" s="405"/>
      <c r="JTT63" s="405"/>
      <c r="JTU63" s="405"/>
      <c r="JTV63" s="405"/>
      <c r="JTW63" s="405"/>
      <c r="JTX63" s="406"/>
      <c r="JTY63" s="401"/>
      <c r="JTZ63" s="402"/>
      <c r="JUA63" s="403"/>
      <c r="JUB63" s="403"/>
      <c r="JUC63" s="404"/>
      <c r="JUD63" s="405"/>
      <c r="JUE63" s="405"/>
      <c r="JUF63" s="405"/>
      <c r="JUG63" s="405"/>
      <c r="JUH63" s="405"/>
      <c r="JUI63" s="406"/>
      <c r="JUJ63" s="401"/>
      <c r="JUK63" s="402"/>
      <c r="JUL63" s="403"/>
      <c r="JUM63" s="403"/>
      <c r="JUN63" s="404"/>
      <c r="JUO63" s="405"/>
      <c r="JUP63" s="405"/>
      <c r="JUQ63" s="405"/>
      <c r="JUR63" s="405"/>
      <c r="JUS63" s="405"/>
      <c r="JUT63" s="406"/>
      <c r="JUU63" s="401"/>
      <c r="JUV63" s="402"/>
      <c r="JUW63" s="403"/>
      <c r="JUX63" s="403"/>
      <c r="JUY63" s="404"/>
      <c r="JUZ63" s="405"/>
      <c r="JVA63" s="405"/>
      <c r="JVB63" s="405"/>
      <c r="JVC63" s="405"/>
      <c r="JVD63" s="405"/>
      <c r="JVE63" s="406"/>
      <c r="JVF63" s="401"/>
      <c r="JVG63" s="402"/>
      <c r="JVH63" s="403"/>
      <c r="JVI63" s="403"/>
      <c r="JVJ63" s="404"/>
      <c r="JVK63" s="405"/>
      <c r="JVL63" s="405"/>
      <c r="JVM63" s="405"/>
      <c r="JVN63" s="405"/>
      <c r="JVO63" s="405"/>
      <c r="JVP63" s="406"/>
      <c r="JVQ63" s="401"/>
      <c r="JVR63" s="402"/>
      <c r="JVS63" s="403"/>
      <c r="JVT63" s="403"/>
      <c r="JVU63" s="404"/>
      <c r="JVV63" s="405"/>
      <c r="JVW63" s="405"/>
      <c r="JVX63" s="405"/>
      <c r="JVY63" s="405"/>
      <c r="JVZ63" s="405"/>
      <c r="JWA63" s="406"/>
      <c r="JWB63" s="401"/>
      <c r="JWC63" s="402"/>
      <c r="JWD63" s="403"/>
      <c r="JWE63" s="403"/>
      <c r="JWF63" s="404"/>
      <c r="JWG63" s="405"/>
      <c r="JWH63" s="405"/>
      <c r="JWI63" s="405"/>
      <c r="JWJ63" s="405"/>
      <c r="JWK63" s="405"/>
      <c r="JWL63" s="406"/>
      <c r="JWM63" s="401"/>
      <c r="JWN63" s="402"/>
      <c r="JWO63" s="403"/>
      <c r="JWP63" s="403"/>
      <c r="JWQ63" s="404"/>
      <c r="JWR63" s="405"/>
      <c r="JWS63" s="405"/>
      <c r="JWT63" s="405"/>
      <c r="JWU63" s="405"/>
      <c r="JWV63" s="405"/>
      <c r="JWW63" s="406"/>
      <c r="JWX63" s="401"/>
      <c r="JWY63" s="402"/>
      <c r="JWZ63" s="403"/>
      <c r="JXA63" s="403"/>
      <c r="JXB63" s="404"/>
      <c r="JXC63" s="405"/>
      <c r="JXD63" s="405"/>
      <c r="JXE63" s="405"/>
      <c r="JXF63" s="405"/>
      <c r="JXG63" s="405"/>
      <c r="JXH63" s="406"/>
      <c r="JXI63" s="401"/>
      <c r="JXJ63" s="402"/>
      <c r="JXK63" s="403"/>
      <c r="JXL63" s="403"/>
      <c r="JXM63" s="404"/>
      <c r="JXN63" s="405"/>
      <c r="JXO63" s="405"/>
      <c r="JXP63" s="405"/>
      <c r="JXQ63" s="405"/>
      <c r="JXR63" s="405"/>
      <c r="JXS63" s="406"/>
      <c r="JXT63" s="401"/>
      <c r="JXU63" s="402"/>
      <c r="JXV63" s="403"/>
      <c r="JXW63" s="403"/>
      <c r="JXX63" s="404"/>
      <c r="JXY63" s="405"/>
      <c r="JXZ63" s="405"/>
      <c r="JYA63" s="405"/>
      <c r="JYB63" s="405"/>
      <c r="JYC63" s="405"/>
      <c r="JYD63" s="406"/>
      <c r="JYE63" s="401"/>
      <c r="JYF63" s="402"/>
      <c r="JYG63" s="403"/>
      <c r="JYH63" s="403"/>
      <c r="JYI63" s="404"/>
      <c r="JYJ63" s="405"/>
      <c r="JYK63" s="405"/>
      <c r="JYL63" s="405"/>
      <c r="JYM63" s="405"/>
      <c r="JYN63" s="405"/>
      <c r="JYO63" s="406"/>
      <c r="JYP63" s="401"/>
      <c r="JYQ63" s="402"/>
      <c r="JYR63" s="403"/>
      <c r="JYS63" s="403"/>
      <c r="JYT63" s="404"/>
      <c r="JYU63" s="405"/>
      <c r="JYV63" s="405"/>
      <c r="JYW63" s="405"/>
      <c r="JYX63" s="405"/>
      <c r="JYY63" s="405"/>
      <c r="JYZ63" s="406"/>
      <c r="JZA63" s="401"/>
      <c r="JZB63" s="402"/>
      <c r="JZC63" s="403"/>
      <c r="JZD63" s="403"/>
      <c r="JZE63" s="404"/>
      <c r="JZF63" s="405"/>
      <c r="JZG63" s="405"/>
      <c r="JZH63" s="405"/>
      <c r="JZI63" s="405"/>
      <c r="JZJ63" s="405"/>
      <c r="JZK63" s="406"/>
      <c r="JZL63" s="401"/>
      <c r="JZM63" s="402"/>
      <c r="JZN63" s="403"/>
      <c r="JZO63" s="403"/>
      <c r="JZP63" s="404"/>
      <c r="JZQ63" s="405"/>
      <c r="JZR63" s="405"/>
      <c r="JZS63" s="405"/>
      <c r="JZT63" s="405"/>
      <c r="JZU63" s="405"/>
      <c r="JZV63" s="406"/>
      <c r="JZW63" s="401"/>
      <c r="JZX63" s="402"/>
      <c r="JZY63" s="403"/>
      <c r="JZZ63" s="403"/>
      <c r="KAA63" s="404"/>
      <c r="KAB63" s="405"/>
      <c r="KAC63" s="405"/>
      <c r="KAD63" s="405"/>
      <c r="KAE63" s="405"/>
      <c r="KAF63" s="405"/>
      <c r="KAG63" s="406"/>
      <c r="KAH63" s="401"/>
      <c r="KAI63" s="402"/>
      <c r="KAJ63" s="403"/>
      <c r="KAK63" s="403"/>
      <c r="KAL63" s="404"/>
      <c r="KAM63" s="405"/>
      <c r="KAN63" s="405"/>
      <c r="KAO63" s="405"/>
      <c r="KAP63" s="405"/>
      <c r="KAQ63" s="405"/>
      <c r="KAR63" s="406"/>
      <c r="KAS63" s="401"/>
      <c r="KAT63" s="402"/>
      <c r="KAU63" s="403"/>
      <c r="KAV63" s="403"/>
      <c r="KAW63" s="404"/>
      <c r="KAX63" s="405"/>
      <c r="KAY63" s="405"/>
      <c r="KAZ63" s="405"/>
      <c r="KBA63" s="405"/>
      <c r="KBB63" s="405"/>
      <c r="KBC63" s="406"/>
      <c r="KBD63" s="401"/>
      <c r="KBE63" s="402"/>
      <c r="KBF63" s="403"/>
      <c r="KBG63" s="403"/>
      <c r="KBH63" s="404"/>
      <c r="KBI63" s="405"/>
      <c r="KBJ63" s="405"/>
      <c r="KBK63" s="405"/>
      <c r="KBL63" s="405"/>
      <c r="KBM63" s="405"/>
      <c r="KBN63" s="406"/>
      <c r="KBO63" s="401"/>
      <c r="KBP63" s="402"/>
      <c r="KBQ63" s="403"/>
      <c r="KBR63" s="403"/>
      <c r="KBS63" s="404"/>
      <c r="KBT63" s="405"/>
      <c r="KBU63" s="405"/>
      <c r="KBV63" s="405"/>
      <c r="KBW63" s="405"/>
      <c r="KBX63" s="405"/>
      <c r="KBY63" s="406"/>
      <c r="KBZ63" s="401"/>
      <c r="KCA63" s="402"/>
      <c r="KCB63" s="403"/>
      <c r="KCC63" s="403"/>
      <c r="KCD63" s="404"/>
      <c r="KCE63" s="405"/>
      <c r="KCF63" s="405"/>
      <c r="KCG63" s="405"/>
      <c r="KCH63" s="405"/>
      <c r="KCI63" s="405"/>
      <c r="KCJ63" s="406"/>
      <c r="KCK63" s="401"/>
      <c r="KCL63" s="402"/>
      <c r="KCM63" s="403"/>
      <c r="KCN63" s="403"/>
      <c r="KCO63" s="404"/>
      <c r="KCP63" s="405"/>
      <c r="KCQ63" s="405"/>
      <c r="KCR63" s="405"/>
      <c r="KCS63" s="405"/>
      <c r="KCT63" s="405"/>
      <c r="KCU63" s="406"/>
      <c r="KCV63" s="401"/>
      <c r="KCW63" s="402"/>
      <c r="KCX63" s="403"/>
      <c r="KCY63" s="403"/>
      <c r="KCZ63" s="404"/>
      <c r="KDA63" s="405"/>
      <c r="KDB63" s="405"/>
      <c r="KDC63" s="405"/>
      <c r="KDD63" s="405"/>
      <c r="KDE63" s="405"/>
      <c r="KDF63" s="406"/>
      <c r="KDG63" s="401"/>
      <c r="KDH63" s="402"/>
      <c r="KDI63" s="403"/>
      <c r="KDJ63" s="403"/>
      <c r="KDK63" s="404"/>
      <c r="KDL63" s="405"/>
      <c r="KDM63" s="405"/>
      <c r="KDN63" s="405"/>
      <c r="KDO63" s="405"/>
      <c r="KDP63" s="405"/>
      <c r="KDQ63" s="406"/>
      <c r="KDR63" s="401"/>
      <c r="KDS63" s="402"/>
      <c r="KDT63" s="403"/>
      <c r="KDU63" s="403"/>
      <c r="KDV63" s="404"/>
      <c r="KDW63" s="405"/>
      <c r="KDX63" s="405"/>
      <c r="KDY63" s="405"/>
      <c r="KDZ63" s="405"/>
      <c r="KEA63" s="405"/>
      <c r="KEB63" s="406"/>
      <c r="KEC63" s="401"/>
      <c r="KED63" s="402"/>
      <c r="KEE63" s="403"/>
      <c r="KEF63" s="403"/>
      <c r="KEG63" s="404"/>
      <c r="KEH63" s="405"/>
      <c r="KEI63" s="405"/>
      <c r="KEJ63" s="405"/>
      <c r="KEK63" s="405"/>
      <c r="KEL63" s="405"/>
      <c r="KEM63" s="406"/>
      <c r="KEN63" s="401"/>
      <c r="KEO63" s="402"/>
      <c r="KEP63" s="403"/>
      <c r="KEQ63" s="403"/>
      <c r="KER63" s="404"/>
      <c r="KES63" s="405"/>
      <c r="KET63" s="405"/>
      <c r="KEU63" s="405"/>
      <c r="KEV63" s="405"/>
      <c r="KEW63" s="405"/>
      <c r="KEX63" s="406"/>
      <c r="KEY63" s="401"/>
      <c r="KEZ63" s="402"/>
      <c r="KFA63" s="403"/>
      <c r="KFB63" s="403"/>
      <c r="KFC63" s="404"/>
      <c r="KFD63" s="405"/>
      <c r="KFE63" s="405"/>
      <c r="KFF63" s="405"/>
      <c r="KFG63" s="405"/>
      <c r="KFH63" s="405"/>
      <c r="KFI63" s="406"/>
      <c r="KFJ63" s="401"/>
      <c r="KFK63" s="402"/>
      <c r="KFL63" s="403"/>
      <c r="KFM63" s="403"/>
      <c r="KFN63" s="404"/>
      <c r="KFO63" s="405"/>
      <c r="KFP63" s="405"/>
      <c r="KFQ63" s="405"/>
      <c r="KFR63" s="405"/>
      <c r="KFS63" s="405"/>
      <c r="KFT63" s="406"/>
      <c r="KFU63" s="401"/>
      <c r="KFV63" s="402"/>
      <c r="KFW63" s="403"/>
      <c r="KFX63" s="403"/>
      <c r="KFY63" s="404"/>
      <c r="KFZ63" s="405"/>
      <c r="KGA63" s="405"/>
      <c r="KGB63" s="405"/>
      <c r="KGC63" s="405"/>
      <c r="KGD63" s="405"/>
      <c r="KGE63" s="406"/>
      <c r="KGF63" s="401"/>
      <c r="KGG63" s="402"/>
      <c r="KGH63" s="403"/>
      <c r="KGI63" s="403"/>
      <c r="KGJ63" s="404"/>
      <c r="KGK63" s="405"/>
      <c r="KGL63" s="405"/>
      <c r="KGM63" s="405"/>
      <c r="KGN63" s="405"/>
      <c r="KGO63" s="405"/>
      <c r="KGP63" s="406"/>
      <c r="KGQ63" s="401"/>
      <c r="KGR63" s="402"/>
      <c r="KGS63" s="403"/>
      <c r="KGT63" s="403"/>
      <c r="KGU63" s="404"/>
      <c r="KGV63" s="405"/>
      <c r="KGW63" s="405"/>
      <c r="KGX63" s="405"/>
      <c r="KGY63" s="405"/>
      <c r="KGZ63" s="405"/>
      <c r="KHA63" s="406"/>
      <c r="KHB63" s="401"/>
      <c r="KHC63" s="402"/>
      <c r="KHD63" s="403"/>
      <c r="KHE63" s="403"/>
      <c r="KHF63" s="404"/>
      <c r="KHG63" s="405"/>
      <c r="KHH63" s="405"/>
      <c r="KHI63" s="405"/>
      <c r="KHJ63" s="405"/>
      <c r="KHK63" s="405"/>
      <c r="KHL63" s="406"/>
      <c r="KHM63" s="401"/>
      <c r="KHN63" s="402"/>
      <c r="KHO63" s="403"/>
      <c r="KHP63" s="403"/>
      <c r="KHQ63" s="404"/>
      <c r="KHR63" s="405"/>
      <c r="KHS63" s="405"/>
      <c r="KHT63" s="405"/>
      <c r="KHU63" s="405"/>
      <c r="KHV63" s="405"/>
      <c r="KHW63" s="406"/>
      <c r="KHX63" s="401"/>
      <c r="KHY63" s="402"/>
      <c r="KHZ63" s="403"/>
      <c r="KIA63" s="403"/>
      <c r="KIB63" s="404"/>
      <c r="KIC63" s="405"/>
      <c r="KID63" s="405"/>
      <c r="KIE63" s="405"/>
      <c r="KIF63" s="405"/>
      <c r="KIG63" s="405"/>
      <c r="KIH63" s="406"/>
      <c r="KII63" s="401"/>
      <c r="KIJ63" s="402"/>
      <c r="KIK63" s="403"/>
      <c r="KIL63" s="403"/>
      <c r="KIM63" s="404"/>
      <c r="KIN63" s="405"/>
      <c r="KIO63" s="405"/>
      <c r="KIP63" s="405"/>
      <c r="KIQ63" s="405"/>
      <c r="KIR63" s="405"/>
      <c r="KIS63" s="406"/>
      <c r="KIT63" s="401"/>
      <c r="KIU63" s="402"/>
      <c r="KIV63" s="403"/>
      <c r="KIW63" s="403"/>
      <c r="KIX63" s="404"/>
      <c r="KIY63" s="405"/>
      <c r="KIZ63" s="405"/>
      <c r="KJA63" s="405"/>
      <c r="KJB63" s="405"/>
      <c r="KJC63" s="405"/>
      <c r="KJD63" s="406"/>
      <c r="KJE63" s="401"/>
      <c r="KJF63" s="402"/>
      <c r="KJG63" s="403"/>
      <c r="KJH63" s="403"/>
      <c r="KJI63" s="404"/>
      <c r="KJJ63" s="405"/>
      <c r="KJK63" s="405"/>
      <c r="KJL63" s="405"/>
      <c r="KJM63" s="405"/>
      <c r="KJN63" s="405"/>
      <c r="KJO63" s="406"/>
      <c r="KJP63" s="401"/>
      <c r="KJQ63" s="402"/>
      <c r="KJR63" s="403"/>
      <c r="KJS63" s="403"/>
      <c r="KJT63" s="404"/>
      <c r="KJU63" s="405"/>
      <c r="KJV63" s="405"/>
      <c r="KJW63" s="405"/>
      <c r="KJX63" s="405"/>
      <c r="KJY63" s="405"/>
      <c r="KJZ63" s="406"/>
      <c r="KKA63" s="401"/>
      <c r="KKB63" s="402"/>
      <c r="KKC63" s="403"/>
      <c r="KKD63" s="403"/>
      <c r="KKE63" s="404"/>
      <c r="KKF63" s="405"/>
      <c r="KKG63" s="405"/>
      <c r="KKH63" s="405"/>
      <c r="KKI63" s="405"/>
      <c r="KKJ63" s="405"/>
      <c r="KKK63" s="406"/>
      <c r="KKL63" s="401"/>
      <c r="KKM63" s="402"/>
      <c r="KKN63" s="403"/>
      <c r="KKO63" s="403"/>
      <c r="KKP63" s="404"/>
      <c r="KKQ63" s="405"/>
      <c r="KKR63" s="405"/>
      <c r="KKS63" s="405"/>
      <c r="KKT63" s="405"/>
      <c r="KKU63" s="405"/>
      <c r="KKV63" s="406"/>
      <c r="KKW63" s="401"/>
      <c r="KKX63" s="402"/>
      <c r="KKY63" s="403"/>
      <c r="KKZ63" s="403"/>
      <c r="KLA63" s="404"/>
      <c r="KLB63" s="405"/>
      <c r="KLC63" s="405"/>
      <c r="KLD63" s="405"/>
      <c r="KLE63" s="405"/>
      <c r="KLF63" s="405"/>
      <c r="KLG63" s="406"/>
      <c r="KLH63" s="401"/>
      <c r="KLI63" s="402"/>
      <c r="KLJ63" s="403"/>
      <c r="KLK63" s="403"/>
      <c r="KLL63" s="404"/>
      <c r="KLM63" s="405"/>
      <c r="KLN63" s="405"/>
      <c r="KLO63" s="405"/>
      <c r="KLP63" s="405"/>
      <c r="KLQ63" s="405"/>
      <c r="KLR63" s="406"/>
      <c r="KLS63" s="401"/>
      <c r="KLT63" s="402"/>
      <c r="KLU63" s="403"/>
      <c r="KLV63" s="403"/>
      <c r="KLW63" s="404"/>
      <c r="KLX63" s="405"/>
      <c r="KLY63" s="405"/>
      <c r="KLZ63" s="405"/>
      <c r="KMA63" s="405"/>
      <c r="KMB63" s="405"/>
      <c r="KMC63" s="406"/>
      <c r="KMD63" s="401"/>
      <c r="KME63" s="402"/>
      <c r="KMF63" s="403"/>
      <c r="KMG63" s="403"/>
      <c r="KMH63" s="404"/>
      <c r="KMI63" s="405"/>
      <c r="KMJ63" s="405"/>
      <c r="KMK63" s="405"/>
      <c r="KML63" s="405"/>
      <c r="KMM63" s="405"/>
      <c r="KMN63" s="406"/>
      <c r="KMO63" s="401"/>
      <c r="KMP63" s="402"/>
      <c r="KMQ63" s="403"/>
      <c r="KMR63" s="403"/>
      <c r="KMS63" s="404"/>
      <c r="KMT63" s="405"/>
      <c r="KMU63" s="405"/>
      <c r="KMV63" s="405"/>
      <c r="KMW63" s="405"/>
      <c r="KMX63" s="405"/>
      <c r="KMY63" s="406"/>
      <c r="KMZ63" s="401"/>
      <c r="KNA63" s="402"/>
      <c r="KNB63" s="403"/>
      <c r="KNC63" s="403"/>
      <c r="KND63" s="404"/>
      <c r="KNE63" s="405"/>
      <c r="KNF63" s="405"/>
      <c r="KNG63" s="405"/>
      <c r="KNH63" s="405"/>
      <c r="KNI63" s="405"/>
      <c r="KNJ63" s="406"/>
      <c r="KNK63" s="401"/>
      <c r="KNL63" s="402"/>
      <c r="KNM63" s="403"/>
      <c r="KNN63" s="403"/>
      <c r="KNO63" s="404"/>
      <c r="KNP63" s="405"/>
      <c r="KNQ63" s="405"/>
      <c r="KNR63" s="405"/>
      <c r="KNS63" s="405"/>
      <c r="KNT63" s="405"/>
      <c r="KNU63" s="406"/>
      <c r="KNV63" s="401"/>
      <c r="KNW63" s="402"/>
      <c r="KNX63" s="403"/>
      <c r="KNY63" s="403"/>
      <c r="KNZ63" s="404"/>
      <c r="KOA63" s="405"/>
      <c r="KOB63" s="405"/>
      <c r="KOC63" s="405"/>
      <c r="KOD63" s="405"/>
      <c r="KOE63" s="405"/>
      <c r="KOF63" s="406"/>
      <c r="KOG63" s="401"/>
      <c r="KOH63" s="402"/>
      <c r="KOI63" s="403"/>
      <c r="KOJ63" s="403"/>
      <c r="KOK63" s="404"/>
      <c r="KOL63" s="405"/>
      <c r="KOM63" s="405"/>
      <c r="KON63" s="405"/>
      <c r="KOO63" s="405"/>
      <c r="KOP63" s="405"/>
      <c r="KOQ63" s="406"/>
      <c r="KOR63" s="401"/>
      <c r="KOS63" s="402"/>
      <c r="KOT63" s="403"/>
      <c r="KOU63" s="403"/>
      <c r="KOV63" s="404"/>
      <c r="KOW63" s="405"/>
      <c r="KOX63" s="405"/>
      <c r="KOY63" s="405"/>
      <c r="KOZ63" s="405"/>
      <c r="KPA63" s="405"/>
      <c r="KPB63" s="406"/>
      <c r="KPC63" s="401"/>
      <c r="KPD63" s="402"/>
      <c r="KPE63" s="403"/>
      <c r="KPF63" s="403"/>
      <c r="KPG63" s="404"/>
      <c r="KPH63" s="405"/>
      <c r="KPI63" s="405"/>
      <c r="KPJ63" s="405"/>
      <c r="KPK63" s="405"/>
      <c r="KPL63" s="405"/>
      <c r="KPM63" s="406"/>
      <c r="KPN63" s="401"/>
      <c r="KPO63" s="402"/>
      <c r="KPP63" s="403"/>
      <c r="KPQ63" s="403"/>
      <c r="KPR63" s="404"/>
      <c r="KPS63" s="405"/>
      <c r="KPT63" s="405"/>
      <c r="KPU63" s="405"/>
      <c r="KPV63" s="405"/>
      <c r="KPW63" s="405"/>
      <c r="KPX63" s="406"/>
      <c r="KPY63" s="401"/>
      <c r="KPZ63" s="402"/>
      <c r="KQA63" s="403"/>
      <c r="KQB63" s="403"/>
      <c r="KQC63" s="404"/>
      <c r="KQD63" s="405"/>
      <c r="KQE63" s="405"/>
      <c r="KQF63" s="405"/>
      <c r="KQG63" s="405"/>
      <c r="KQH63" s="405"/>
      <c r="KQI63" s="406"/>
      <c r="KQJ63" s="401"/>
      <c r="KQK63" s="402"/>
      <c r="KQL63" s="403"/>
      <c r="KQM63" s="403"/>
      <c r="KQN63" s="404"/>
      <c r="KQO63" s="405"/>
      <c r="KQP63" s="405"/>
      <c r="KQQ63" s="405"/>
      <c r="KQR63" s="405"/>
      <c r="KQS63" s="405"/>
      <c r="KQT63" s="406"/>
      <c r="KQU63" s="401"/>
      <c r="KQV63" s="402"/>
      <c r="KQW63" s="403"/>
      <c r="KQX63" s="403"/>
      <c r="KQY63" s="404"/>
      <c r="KQZ63" s="405"/>
      <c r="KRA63" s="405"/>
      <c r="KRB63" s="405"/>
      <c r="KRC63" s="405"/>
      <c r="KRD63" s="405"/>
      <c r="KRE63" s="406"/>
      <c r="KRF63" s="401"/>
      <c r="KRG63" s="402"/>
      <c r="KRH63" s="403"/>
      <c r="KRI63" s="403"/>
      <c r="KRJ63" s="404"/>
      <c r="KRK63" s="405"/>
      <c r="KRL63" s="405"/>
      <c r="KRM63" s="405"/>
      <c r="KRN63" s="405"/>
      <c r="KRO63" s="405"/>
      <c r="KRP63" s="406"/>
      <c r="KRQ63" s="401"/>
      <c r="KRR63" s="402"/>
      <c r="KRS63" s="403"/>
      <c r="KRT63" s="403"/>
      <c r="KRU63" s="404"/>
      <c r="KRV63" s="405"/>
      <c r="KRW63" s="405"/>
      <c r="KRX63" s="405"/>
      <c r="KRY63" s="405"/>
      <c r="KRZ63" s="405"/>
      <c r="KSA63" s="406"/>
      <c r="KSB63" s="401"/>
      <c r="KSC63" s="402"/>
      <c r="KSD63" s="403"/>
      <c r="KSE63" s="403"/>
      <c r="KSF63" s="404"/>
      <c r="KSG63" s="405"/>
      <c r="KSH63" s="405"/>
      <c r="KSI63" s="405"/>
      <c r="KSJ63" s="405"/>
      <c r="KSK63" s="405"/>
      <c r="KSL63" s="406"/>
      <c r="KSM63" s="401"/>
      <c r="KSN63" s="402"/>
      <c r="KSO63" s="403"/>
      <c r="KSP63" s="403"/>
      <c r="KSQ63" s="404"/>
      <c r="KSR63" s="405"/>
      <c r="KSS63" s="405"/>
      <c r="KST63" s="405"/>
      <c r="KSU63" s="405"/>
      <c r="KSV63" s="405"/>
      <c r="KSW63" s="406"/>
      <c r="KSX63" s="401"/>
      <c r="KSY63" s="402"/>
      <c r="KSZ63" s="403"/>
      <c r="KTA63" s="403"/>
      <c r="KTB63" s="404"/>
      <c r="KTC63" s="405"/>
      <c r="KTD63" s="405"/>
      <c r="KTE63" s="405"/>
      <c r="KTF63" s="405"/>
      <c r="KTG63" s="405"/>
      <c r="KTH63" s="406"/>
      <c r="KTI63" s="401"/>
      <c r="KTJ63" s="402"/>
      <c r="KTK63" s="403"/>
      <c r="KTL63" s="403"/>
      <c r="KTM63" s="404"/>
      <c r="KTN63" s="405"/>
      <c r="KTO63" s="405"/>
      <c r="KTP63" s="405"/>
      <c r="KTQ63" s="405"/>
      <c r="KTR63" s="405"/>
      <c r="KTS63" s="406"/>
      <c r="KTT63" s="401"/>
      <c r="KTU63" s="402"/>
      <c r="KTV63" s="403"/>
      <c r="KTW63" s="403"/>
      <c r="KTX63" s="404"/>
      <c r="KTY63" s="405"/>
      <c r="KTZ63" s="405"/>
      <c r="KUA63" s="405"/>
      <c r="KUB63" s="405"/>
      <c r="KUC63" s="405"/>
      <c r="KUD63" s="406"/>
      <c r="KUE63" s="401"/>
      <c r="KUF63" s="402"/>
      <c r="KUG63" s="403"/>
      <c r="KUH63" s="403"/>
      <c r="KUI63" s="404"/>
      <c r="KUJ63" s="405"/>
      <c r="KUK63" s="405"/>
      <c r="KUL63" s="405"/>
      <c r="KUM63" s="405"/>
      <c r="KUN63" s="405"/>
      <c r="KUO63" s="406"/>
      <c r="KUP63" s="401"/>
      <c r="KUQ63" s="402"/>
      <c r="KUR63" s="403"/>
      <c r="KUS63" s="403"/>
      <c r="KUT63" s="404"/>
      <c r="KUU63" s="405"/>
      <c r="KUV63" s="405"/>
      <c r="KUW63" s="405"/>
      <c r="KUX63" s="405"/>
      <c r="KUY63" s="405"/>
      <c r="KUZ63" s="406"/>
      <c r="KVA63" s="401"/>
      <c r="KVB63" s="402"/>
      <c r="KVC63" s="403"/>
      <c r="KVD63" s="403"/>
      <c r="KVE63" s="404"/>
      <c r="KVF63" s="405"/>
      <c r="KVG63" s="405"/>
      <c r="KVH63" s="405"/>
      <c r="KVI63" s="405"/>
      <c r="KVJ63" s="405"/>
      <c r="KVK63" s="406"/>
      <c r="KVL63" s="401"/>
      <c r="KVM63" s="402"/>
      <c r="KVN63" s="403"/>
      <c r="KVO63" s="403"/>
      <c r="KVP63" s="404"/>
      <c r="KVQ63" s="405"/>
      <c r="KVR63" s="405"/>
      <c r="KVS63" s="405"/>
      <c r="KVT63" s="405"/>
      <c r="KVU63" s="405"/>
      <c r="KVV63" s="406"/>
      <c r="KVW63" s="401"/>
      <c r="KVX63" s="402"/>
      <c r="KVY63" s="403"/>
      <c r="KVZ63" s="403"/>
      <c r="KWA63" s="404"/>
      <c r="KWB63" s="405"/>
      <c r="KWC63" s="405"/>
      <c r="KWD63" s="405"/>
      <c r="KWE63" s="405"/>
      <c r="KWF63" s="405"/>
      <c r="KWG63" s="406"/>
      <c r="KWH63" s="401"/>
      <c r="KWI63" s="402"/>
      <c r="KWJ63" s="403"/>
      <c r="KWK63" s="403"/>
      <c r="KWL63" s="404"/>
      <c r="KWM63" s="405"/>
      <c r="KWN63" s="405"/>
      <c r="KWO63" s="405"/>
      <c r="KWP63" s="405"/>
      <c r="KWQ63" s="405"/>
      <c r="KWR63" s="406"/>
      <c r="KWS63" s="401"/>
      <c r="KWT63" s="402"/>
      <c r="KWU63" s="403"/>
      <c r="KWV63" s="403"/>
      <c r="KWW63" s="404"/>
      <c r="KWX63" s="405"/>
      <c r="KWY63" s="405"/>
      <c r="KWZ63" s="405"/>
      <c r="KXA63" s="405"/>
      <c r="KXB63" s="405"/>
      <c r="KXC63" s="406"/>
      <c r="KXD63" s="401"/>
      <c r="KXE63" s="402"/>
      <c r="KXF63" s="403"/>
      <c r="KXG63" s="403"/>
      <c r="KXH63" s="404"/>
      <c r="KXI63" s="405"/>
      <c r="KXJ63" s="405"/>
      <c r="KXK63" s="405"/>
      <c r="KXL63" s="405"/>
      <c r="KXM63" s="405"/>
      <c r="KXN63" s="406"/>
      <c r="KXO63" s="401"/>
      <c r="KXP63" s="402"/>
      <c r="KXQ63" s="403"/>
      <c r="KXR63" s="403"/>
      <c r="KXS63" s="404"/>
      <c r="KXT63" s="405"/>
      <c r="KXU63" s="405"/>
      <c r="KXV63" s="405"/>
      <c r="KXW63" s="405"/>
      <c r="KXX63" s="405"/>
      <c r="KXY63" s="406"/>
      <c r="KXZ63" s="401"/>
      <c r="KYA63" s="402"/>
      <c r="KYB63" s="403"/>
      <c r="KYC63" s="403"/>
      <c r="KYD63" s="404"/>
      <c r="KYE63" s="405"/>
      <c r="KYF63" s="405"/>
      <c r="KYG63" s="405"/>
      <c r="KYH63" s="405"/>
      <c r="KYI63" s="405"/>
      <c r="KYJ63" s="406"/>
      <c r="KYK63" s="401"/>
      <c r="KYL63" s="402"/>
      <c r="KYM63" s="403"/>
      <c r="KYN63" s="403"/>
      <c r="KYO63" s="404"/>
      <c r="KYP63" s="405"/>
      <c r="KYQ63" s="405"/>
      <c r="KYR63" s="405"/>
      <c r="KYS63" s="405"/>
      <c r="KYT63" s="405"/>
      <c r="KYU63" s="406"/>
      <c r="KYV63" s="401"/>
      <c r="KYW63" s="402"/>
      <c r="KYX63" s="403"/>
      <c r="KYY63" s="403"/>
      <c r="KYZ63" s="404"/>
      <c r="KZA63" s="405"/>
      <c r="KZB63" s="405"/>
      <c r="KZC63" s="405"/>
      <c r="KZD63" s="405"/>
      <c r="KZE63" s="405"/>
      <c r="KZF63" s="406"/>
      <c r="KZG63" s="401"/>
      <c r="KZH63" s="402"/>
      <c r="KZI63" s="403"/>
      <c r="KZJ63" s="403"/>
      <c r="KZK63" s="404"/>
      <c r="KZL63" s="405"/>
      <c r="KZM63" s="405"/>
      <c r="KZN63" s="405"/>
      <c r="KZO63" s="405"/>
      <c r="KZP63" s="405"/>
      <c r="KZQ63" s="406"/>
      <c r="KZR63" s="401"/>
      <c r="KZS63" s="402"/>
      <c r="KZT63" s="403"/>
      <c r="KZU63" s="403"/>
      <c r="KZV63" s="404"/>
      <c r="KZW63" s="405"/>
      <c r="KZX63" s="405"/>
      <c r="KZY63" s="405"/>
      <c r="KZZ63" s="405"/>
      <c r="LAA63" s="405"/>
      <c r="LAB63" s="406"/>
      <c r="LAC63" s="401"/>
      <c r="LAD63" s="402"/>
      <c r="LAE63" s="403"/>
      <c r="LAF63" s="403"/>
      <c r="LAG63" s="404"/>
      <c r="LAH63" s="405"/>
      <c r="LAI63" s="405"/>
      <c r="LAJ63" s="405"/>
      <c r="LAK63" s="405"/>
      <c r="LAL63" s="405"/>
      <c r="LAM63" s="406"/>
      <c r="LAN63" s="401"/>
      <c r="LAO63" s="402"/>
      <c r="LAP63" s="403"/>
      <c r="LAQ63" s="403"/>
      <c r="LAR63" s="404"/>
      <c r="LAS63" s="405"/>
      <c r="LAT63" s="405"/>
      <c r="LAU63" s="405"/>
      <c r="LAV63" s="405"/>
      <c r="LAW63" s="405"/>
      <c r="LAX63" s="406"/>
      <c r="LAY63" s="401"/>
      <c r="LAZ63" s="402"/>
      <c r="LBA63" s="403"/>
      <c r="LBB63" s="403"/>
      <c r="LBC63" s="404"/>
      <c r="LBD63" s="405"/>
      <c r="LBE63" s="405"/>
      <c r="LBF63" s="405"/>
      <c r="LBG63" s="405"/>
      <c r="LBH63" s="405"/>
      <c r="LBI63" s="406"/>
      <c r="LBJ63" s="401"/>
      <c r="LBK63" s="402"/>
      <c r="LBL63" s="403"/>
      <c r="LBM63" s="403"/>
      <c r="LBN63" s="404"/>
      <c r="LBO63" s="405"/>
      <c r="LBP63" s="405"/>
      <c r="LBQ63" s="405"/>
      <c r="LBR63" s="405"/>
      <c r="LBS63" s="405"/>
      <c r="LBT63" s="406"/>
      <c r="LBU63" s="401"/>
      <c r="LBV63" s="402"/>
      <c r="LBW63" s="403"/>
      <c r="LBX63" s="403"/>
      <c r="LBY63" s="404"/>
      <c r="LBZ63" s="405"/>
      <c r="LCA63" s="405"/>
      <c r="LCB63" s="405"/>
      <c r="LCC63" s="405"/>
      <c r="LCD63" s="405"/>
      <c r="LCE63" s="406"/>
      <c r="LCF63" s="401"/>
      <c r="LCG63" s="402"/>
      <c r="LCH63" s="403"/>
      <c r="LCI63" s="403"/>
      <c r="LCJ63" s="404"/>
      <c r="LCK63" s="405"/>
      <c r="LCL63" s="405"/>
      <c r="LCM63" s="405"/>
      <c r="LCN63" s="405"/>
      <c r="LCO63" s="405"/>
      <c r="LCP63" s="406"/>
      <c r="LCQ63" s="401"/>
      <c r="LCR63" s="402"/>
      <c r="LCS63" s="403"/>
      <c r="LCT63" s="403"/>
      <c r="LCU63" s="404"/>
      <c r="LCV63" s="405"/>
      <c r="LCW63" s="405"/>
      <c r="LCX63" s="405"/>
      <c r="LCY63" s="405"/>
      <c r="LCZ63" s="405"/>
      <c r="LDA63" s="406"/>
      <c r="LDB63" s="401"/>
      <c r="LDC63" s="402"/>
      <c r="LDD63" s="403"/>
      <c r="LDE63" s="403"/>
      <c r="LDF63" s="404"/>
      <c r="LDG63" s="405"/>
      <c r="LDH63" s="405"/>
      <c r="LDI63" s="405"/>
      <c r="LDJ63" s="405"/>
      <c r="LDK63" s="405"/>
      <c r="LDL63" s="406"/>
      <c r="LDM63" s="401"/>
      <c r="LDN63" s="402"/>
      <c r="LDO63" s="403"/>
      <c r="LDP63" s="403"/>
      <c r="LDQ63" s="404"/>
      <c r="LDR63" s="405"/>
      <c r="LDS63" s="405"/>
      <c r="LDT63" s="405"/>
      <c r="LDU63" s="405"/>
      <c r="LDV63" s="405"/>
      <c r="LDW63" s="406"/>
      <c r="LDX63" s="401"/>
      <c r="LDY63" s="402"/>
      <c r="LDZ63" s="403"/>
      <c r="LEA63" s="403"/>
      <c r="LEB63" s="404"/>
      <c r="LEC63" s="405"/>
      <c r="LED63" s="405"/>
      <c r="LEE63" s="405"/>
      <c r="LEF63" s="405"/>
      <c r="LEG63" s="405"/>
      <c r="LEH63" s="406"/>
      <c r="LEI63" s="401"/>
      <c r="LEJ63" s="402"/>
      <c r="LEK63" s="403"/>
      <c r="LEL63" s="403"/>
      <c r="LEM63" s="404"/>
      <c r="LEN63" s="405"/>
      <c r="LEO63" s="405"/>
      <c r="LEP63" s="405"/>
      <c r="LEQ63" s="405"/>
      <c r="LER63" s="405"/>
      <c r="LES63" s="406"/>
      <c r="LET63" s="401"/>
      <c r="LEU63" s="402"/>
      <c r="LEV63" s="403"/>
      <c r="LEW63" s="403"/>
      <c r="LEX63" s="404"/>
      <c r="LEY63" s="405"/>
      <c r="LEZ63" s="405"/>
      <c r="LFA63" s="405"/>
      <c r="LFB63" s="405"/>
      <c r="LFC63" s="405"/>
      <c r="LFD63" s="406"/>
      <c r="LFE63" s="401"/>
      <c r="LFF63" s="402"/>
      <c r="LFG63" s="403"/>
      <c r="LFH63" s="403"/>
      <c r="LFI63" s="404"/>
      <c r="LFJ63" s="405"/>
      <c r="LFK63" s="405"/>
      <c r="LFL63" s="405"/>
      <c r="LFM63" s="405"/>
      <c r="LFN63" s="405"/>
      <c r="LFO63" s="406"/>
      <c r="LFP63" s="401"/>
      <c r="LFQ63" s="402"/>
      <c r="LFR63" s="403"/>
      <c r="LFS63" s="403"/>
      <c r="LFT63" s="404"/>
      <c r="LFU63" s="405"/>
      <c r="LFV63" s="405"/>
      <c r="LFW63" s="405"/>
      <c r="LFX63" s="405"/>
      <c r="LFY63" s="405"/>
      <c r="LFZ63" s="406"/>
      <c r="LGA63" s="401"/>
      <c r="LGB63" s="402"/>
      <c r="LGC63" s="403"/>
      <c r="LGD63" s="403"/>
      <c r="LGE63" s="404"/>
      <c r="LGF63" s="405"/>
      <c r="LGG63" s="405"/>
      <c r="LGH63" s="405"/>
      <c r="LGI63" s="405"/>
      <c r="LGJ63" s="405"/>
      <c r="LGK63" s="406"/>
      <c r="LGL63" s="401"/>
      <c r="LGM63" s="402"/>
      <c r="LGN63" s="403"/>
      <c r="LGO63" s="403"/>
      <c r="LGP63" s="404"/>
      <c r="LGQ63" s="405"/>
      <c r="LGR63" s="405"/>
      <c r="LGS63" s="405"/>
      <c r="LGT63" s="405"/>
      <c r="LGU63" s="405"/>
      <c r="LGV63" s="406"/>
      <c r="LGW63" s="401"/>
      <c r="LGX63" s="402"/>
      <c r="LGY63" s="403"/>
      <c r="LGZ63" s="403"/>
      <c r="LHA63" s="404"/>
      <c r="LHB63" s="405"/>
      <c r="LHC63" s="405"/>
      <c r="LHD63" s="405"/>
      <c r="LHE63" s="405"/>
      <c r="LHF63" s="405"/>
      <c r="LHG63" s="406"/>
      <c r="LHH63" s="401"/>
      <c r="LHI63" s="402"/>
      <c r="LHJ63" s="403"/>
      <c r="LHK63" s="403"/>
      <c r="LHL63" s="404"/>
      <c r="LHM63" s="405"/>
      <c r="LHN63" s="405"/>
      <c r="LHO63" s="405"/>
      <c r="LHP63" s="405"/>
      <c r="LHQ63" s="405"/>
      <c r="LHR63" s="406"/>
      <c r="LHS63" s="401"/>
      <c r="LHT63" s="402"/>
      <c r="LHU63" s="403"/>
      <c r="LHV63" s="403"/>
      <c r="LHW63" s="404"/>
      <c r="LHX63" s="405"/>
      <c r="LHY63" s="405"/>
      <c r="LHZ63" s="405"/>
      <c r="LIA63" s="405"/>
      <c r="LIB63" s="405"/>
      <c r="LIC63" s="406"/>
      <c r="LID63" s="401"/>
      <c r="LIE63" s="402"/>
      <c r="LIF63" s="403"/>
      <c r="LIG63" s="403"/>
      <c r="LIH63" s="404"/>
      <c r="LII63" s="405"/>
      <c r="LIJ63" s="405"/>
      <c r="LIK63" s="405"/>
      <c r="LIL63" s="405"/>
      <c r="LIM63" s="405"/>
      <c r="LIN63" s="406"/>
      <c r="LIO63" s="401"/>
      <c r="LIP63" s="402"/>
      <c r="LIQ63" s="403"/>
      <c r="LIR63" s="403"/>
      <c r="LIS63" s="404"/>
      <c r="LIT63" s="405"/>
      <c r="LIU63" s="405"/>
      <c r="LIV63" s="405"/>
      <c r="LIW63" s="405"/>
      <c r="LIX63" s="405"/>
      <c r="LIY63" s="406"/>
      <c r="LIZ63" s="401"/>
      <c r="LJA63" s="402"/>
      <c r="LJB63" s="403"/>
      <c r="LJC63" s="403"/>
      <c r="LJD63" s="404"/>
      <c r="LJE63" s="405"/>
      <c r="LJF63" s="405"/>
      <c r="LJG63" s="405"/>
      <c r="LJH63" s="405"/>
      <c r="LJI63" s="405"/>
      <c r="LJJ63" s="406"/>
      <c r="LJK63" s="401"/>
      <c r="LJL63" s="402"/>
      <c r="LJM63" s="403"/>
      <c r="LJN63" s="403"/>
      <c r="LJO63" s="404"/>
      <c r="LJP63" s="405"/>
      <c r="LJQ63" s="405"/>
      <c r="LJR63" s="405"/>
      <c r="LJS63" s="405"/>
      <c r="LJT63" s="405"/>
      <c r="LJU63" s="406"/>
      <c r="LJV63" s="401"/>
      <c r="LJW63" s="402"/>
      <c r="LJX63" s="403"/>
      <c r="LJY63" s="403"/>
      <c r="LJZ63" s="404"/>
      <c r="LKA63" s="405"/>
      <c r="LKB63" s="405"/>
      <c r="LKC63" s="405"/>
      <c r="LKD63" s="405"/>
      <c r="LKE63" s="405"/>
      <c r="LKF63" s="406"/>
      <c r="LKG63" s="401"/>
      <c r="LKH63" s="402"/>
      <c r="LKI63" s="403"/>
      <c r="LKJ63" s="403"/>
      <c r="LKK63" s="404"/>
      <c r="LKL63" s="405"/>
      <c r="LKM63" s="405"/>
      <c r="LKN63" s="405"/>
      <c r="LKO63" s="405"/>
      <c r="LKP63" s="405"/>
      <c r="LKQ63" s="406"/>
      <c r="LKR63" s="401"/>
      <c r="LKS63" s="402"/>
      <c r="LKT63" s="403"/>
      <c r="LKU63" s="403"/>
      <c r="LKV63" s="404"/>
      <c r="LKW63" s="405"/>
      <c r="LKX63" s="405"/>
      <c r="LKY63" s="405"/>
      <c r="LKZ63" s="405"/>
      <c r="LLA63" s="405"/>
      <c r="LLB63" s="406"/>
      <c r="LLC63" s="401"/>
      <c r="LLD63" s="402"/>
      <c r="LLE63" s="403"/>
      <c r="LLF63" s="403"/>
      <c r="LLG63" s="404"/>
      <c r="LLH63" s="405"/>
      <c r="LLI63" s="405"/>
      <c r="LLJ63" s="405"/>
      <c r="LLK63" s="405"/>
      <c r="LLL63" s="405"/>
      <c r="LLM63" s="406"/>
      <c r="LLN63" s="401"/>
      <c r="LLO63" s="402"/>
      <c r="LLP63" s="403"/>
      <c r="LLQ63" s="403"/>
      <c r="LLR63" s="404"/>
      <c r="LLS63" s="405"/>
      <c r="LLT63" s="405"/>
      <c r="LLU63" s="405"/>
      <c r="LLV63" s="405"/>
      <c r="LLW63" s="405"/>
      <c r="LLX63" s="406"/>
      <c r="LLY63" s="401"/>
      <c r="LLZ63" s="402"/>
      <c r="LMA63" s="403"/>
      <c r="LMB63" s="403"/>
      <c r="LMC63" s="404"/>
      <c r="LMD63" s="405"/>
      <c r="LME63" s="405"/>
      <c r="LMF63" s="405"/>
      <c r="LMG63" s="405"/>
      <c r="LMH63" s="405"/>
      <c r="LMI63" s="406"/>
      <c r="LMJ63" s="401"/>
      <c r="LMK63" s="402"/>
      <c r="LML63" s="403"/>
      <c r="LMM63" s="403"/>
      <c r="LMN63" s="404"/>
      <c r="LMO63" s="405"/>
      <c r="LMP63" s="405"/>
      <c r="LMQ63" s="405"/>
      <c r="LMR63" s="405"/>
      <c r="LMS63" s="405"/>
      <c r="LMT63" s="406"/>
      <c r="LMU63" s="401"/>
      <c r="LMV63" s="402"/>
      <c r="LMW63" s="403"/>
      <c r="LMX63" s="403"/>
      <c r="LMY63" s="404"/>
      <c r="LMZ63" s="405"/>
      <c r="LNA63" s="405"/>
      <c r="LNB63" s="405"/>
      <c r="LNC63" s="405"/>
      <c r="LND63" s="405"/>
      <c r="LNE63" s="406"/>
      <c r="LNF63" s="401"/>
      <c r="LNG63" s="402"/>
      <c r="LNH63" s="403"/>
      <c r="LNI63" s="403"/>
      <c r="LNJ63" s="404"/>
      <c r="LNK63" s="405"/>
      <c r="LNL63" s="405"/>
      <c r="LNM63" s="405"/>
      <c r="LNN63" s="405"/>
      <c r="LNO63" s="405"/>
      <c r="LNP63" s="406"/>
      <c r="LNQ63" s="401"/>
      <c r="LNR63" s="402"/>
      <c r="LNS63" s="403"/>
      <c r="LNT63" s="403"/>
      <c r="LNU63" s="404"/>
      <c r="LNV63" s="405"/>
      <c r="LNW63" s="405"/>
      <c r="LNX63" s="405"/>
      <c r="LNY63" s="405"/>
      <c r="LNZ63" s="405"/>
      <c r="LOA63" s="406"/>
      <c r="LOB63" s="401"/>
      <c r="LOC63" s="402"/>
      <c r="LOD63" s="403"/>
      <c r="LOE63" s="403"/>
      <c r="LOF63" s="404"/>
      <c r="LOG63" s="405"/>
      <c r="LOH63" s="405"/>
      <c r="LOI63" s="405"/>
      <c r="LOJ63" s="405"/>
      <c r="LOK63" s="405"/>
      <c r="LOL63" s="406"/>
      <c r="LOM63" s="401"/>
      <c r="LON63" s="402"/>
      <c r="LOO63" s="403"/>
      <c r="LOP63" s="403"/>
      <c r="LOQ63" s="404"/>
      <c r="LOR63" s="405"/>
      <c r="LOS63" s="405"/>
      <c r="LOT63" s="405"/>
      <c r="LOU63" s="405"/>
      <c r="LOV63" s="405"/>
      <c r="LOW63" s="406"/>
      <c r="LOX63" s="401"/>
      <c r="LOY63" s="402"/>
      <c r="LOZ63" s="403"/>
      <c r="LPA63" s="403"/>
      <c r="LPB63" s="404"/>
      <c r="LPC63" s="405"/>
      <c r="LPD63" s="405"/>
      <c r="LPE63" s="405"/>
      <c r="LPF63" s="405"/>
      <c r="LPG63" s="405"/>
      <c r="LPH63" s="406"/>
      <c r="LPI63" s="401"/>
      <c r="LPJ63" s="402"/>
      <c r="LPK63" s="403"/>
      <c r="LPL63" s="403"/>
      <c r="LPM63" s="404"/>
      <c r="LPN63" s="405"/>
      <c r="LPO63" s="405"/>
      <c r="LPP63" s="405"/>
      <c r="LPQ63" s="405"/>
      <c r="LPR63" s="405"/>
      <c r="LPS63" s="406"/>
      <c r="LPT63" s="401"/>
      <c r="LPU63" s="402"/>
      <c r="LPV63" s="403"/>
      <c r="LPW63" s="403"/>
      <c r="LPX63" s="404"/>
      <c r="LPY63" s="405"/>
      <c r="LPZ63" s="405"/>
      <c r="LQA63" s="405"/>
      <c r="LQB63" s="405"/>
      <c r="LQC63" s="405"/>
      <c r="LQD63" s="406"/>
      <c r="LQE63" s="401"/>
      <c r="LQF63" s="402"/>
      <c r="LQG63" s="403"/>
      <c r="LQH63" s="403"/>
      <c r="LQI63" s="404"/>
      <c r="LQJ63" s="405"/>
      <c r="LQK63" s="405"/>
      <c r="LQL63" s="405"/>
      <c r="LQM63" s="405"/>
      <c r="LQN63" s="405"/>
      <c r="LQO63" s="406"/>
      <c r="LQP63" s="401"/>
      <c r="LQQ63" s="402"/>
      <c r="LQR63" s="403"/>
      <c r="LQS63" s="403"/>
      <c r="LQT63" s="404"/>
      <c r="LQU63" s="405"/>
      <c r="LQV63" s="405"/>
      <c r="LQW63" s="405"/>
      <c r="LQX63" s="405"/>
      <c r="LQY63" s="405"/>
      <c r="LQZ63" s="406"/>
      <c r="LRA63" s="401"/>
      <c r="LRB63" s="402"/>
      <c r="LRC63" s="403"/>
      <c r="LRD63" s="403"/>
      <c r="LRE63" s="404"/>
      <c r="LRF63" s="405"/>
      <c r="LRG63" s="405"/>
      <c r="LRH63" s="405"/>
      <c r="LRI63" s="405"/>
      <c r="LRJ63" s="405"/>
      <c r="LRK63" s="406"/>
      <c r="LRL63" s="401"/>
      <c r="LRM63" s="402"/>
      <c r="LRN63" s="403"/>
      <c r="LRO63" s="403"/>
      <c r="LRP63" s="404"/>
      <c r="LRQ63" s="405"/>
      <c r="LRR63" s="405"/>
      <c r="LRS63" s="405"/>
      <c r="LRT63" s="405"/>
      <c r="LRU63" s="405"/>
      <c r="LRV63" s="406"/>
      <c r="LRW63" s="401"/>
      <c r="LRX63" s="402"/>
      <c r="LRY63" s="403"/>
      <c r="LRZ63" s="403"/>
      <c r="LSA63" s="404"/>
      <c r="LSB63" s="405"/>
      <c r="LSC63" s="405"/>
      <c r="LSD63" s="405"/>
      <c r="LSE63" s="405"/>
      <c r="LSF63" s="405"/>
      <c r="LSG63" s="406"/>
      <c r="LSH63" s="401"/>
      <c r="LSI63" s="402"/>
      <c r="LSJ63" s="403"/>
      <c r="LSK63" s="403"/>
      <c r="LSL63" s="404"/>
      <c r="LSM63" s="405"/>
      <c r="LSN63" s="405"/>
      <c r="LSO63" s="405"/>
      <c r="LSP63" s="405"/>
      <c r="LSQ63" s="405"/>
      <c r="LSR63" s="406"/>
      <c r="LSS63" s="401"/>
      <c r="LST63" s="402"/>
      <c r="LSU63" s="403"/>
      <c r="LSV63" s="403"/>
      <c r="LSW63" s="404"/>
      <c r="LSX63" s="405"/>
      <c r="LSY63" s="405"/>
      <c r="LSZ63" s="405"/>
      <c r="LTA63" s="405"/>
      <c r="LTB63" s="405"/>
      <c r="LTC63" s="406"/>
      <c r="LTD63" s="401"/>
      <c r="LTE63" s="402"/>
      <c r="LTF63" s="403"/>
      <c r="LTG63" s="403"/>
      <c r="LTH63" s="404"/>
      <c r="LTI63" s="405"/>
      <c r="LTJ63" s="405"/>
      <c r="LTK63" s="405"/>
      <c r="LTL63" s="405"/>
      <c r="LTM63" s="405"/>
      <c r="LTN63" s="406"/>
      <c r="LTO63" s="401"/>
      <c r="LTP63" s="402"/>
      <c r="LTQ63" s="403"/>
      <c r="LTR63" s="403"/>
      <c r="LTS63" s="404"/>
      <c r="LTT63" s="405"/>
      <c r="LTU63" s="405"/>
      <c r="LTV63" s="405"/>
      <c r="LTW63" s="405"/>
      <c r="LTX63" s="405"/>
      <c r="LTY63" s="406"/>
      <c r="LTZ63" s="401"/>
      <c r="LUA63" s="402"/>
      <c r="LUB63" s="403"/>
      <c r="LUC63" s="403"/>
      <c r="LUD63" s="404"/>
      <c r="LUE63" s="405"/>
      <c r="LUF63" s="405"/>
      <c r="LUG63" s="405"/>
      <c r="LUH63" s="405"/>
      <c r="LUI63" s="405"/>
      <c r="LUJ63" s="406"/>
      <c r="LUK63" s="401"/>
      <c r="LUL63" s="402"/>
      <c r="LUM63" s="403"/>
      <c r="LUN63" s="403"/>
      <c r="LUO63" s="404"/>
      <c r="LUP63" s="405"/>
      <c r="LUQ63" s="405"/>
      <c r="LUR63" s="405"/>
      <c r="LUS63" s="405"/>
      <c r="LUT63" s="405"/>
      <c r="LUU63" s="406"/>
      <c r="LUV63" s="401"/>
      <c r="LUW63" s="402"/>
      <c r="LUX63" s="403"/>
      <c r="LUY63" s="403"/>
      <c r="LUZ63" s="404"/>
      <c r="LVA63" s="405"/>
      <c r="LVB63" s="405"/>
      <c r="LVC63" s="405"/>
      <c r="LVD63" s="405"/>
      <c r="LVE63" s="405"/>
      <c r="LVF63" s="406"/>
      <c r="LVG63" s="401"/>
      <c r="LVH63" s="402"/>
      <c r="LVI63" s="403"/>
      <c r="LVJ63" s="403"/>
      <c r="LVK63" s="404"/>
      <c r="LVL63" s="405"/>
      <c r="LVM63" s="405"/>
      <c r="LVN63" s="405"/>
      <c r="LVO63" s="405"/>
      <c r="LVP63" s="405"/>
      <c r="LVQ63" s="406"/>
      <c r="LVR63" s="401"/>
      <c r="LVS63" s="402"/>
      <c r="LVT63" s="403"/>
      <c r="LVU63" s="403"/>
      <c r="LVV63" s="404"/>
      <c r="LVW63" s="405"/>
      <c r="LVX63" s="405"/>
      <c r="LVY63" s="405"/>
      <c r="LVZ63" s="405"/>
      <c r="LWA63" s="405"/>
      <c r="LWB63" s="406"/>
      <c r="LWC63" s="401"/>
      <c r="LWD63" s="402"/>
      <c r="LWE63" s="403"/>
      <c r="LWF63" s="403"/>
      <c r="LWG63" s="404"/>
      <c r="LWH63" s="405"/>
      <c r="LWI63" s="405"/>
      <c r="LWJ63" s="405"/>
      <c r="LWK63" s="405"/>
      <c r="LWL63" s="405"/>
      <c r="LWM63" s="406"/>
      <c r="LWN63" s="401"/>
      <c r="LWO63" s="402"/>
      <c r="LWP63" s="403"/>
      <c r="LWQ63" s="403"/>
      <c r="LWR63" s="404"/>
      <c r="LWS63" s="405"/>
      <c r="LWT63" s="405"/>
      <c r="LWU63" s="405"/>
      <c r="LWV63" s="405"/>
      <c r="LWW63" s="405"/>
      <c r="LWX63" s="406"/>
      <c r="LWY63" s="401"/>
      <c r="LWZ63" s="402"/>
      <c r="LXA63" s="403"/>
      <c r="LXB63" s="403"/>
      <c r="LXC63" s="404"/>
      <c r="LXD63" s="405"/>
      <c r="LXE63" s="405"/>
      <c r="LXF63" s="405"/>
      <c r="LXG63" s="405"/>
      <c r="LXH63" s="405"/>
      <c r="LXI63" s="406"/>
      <c r="LXJ63" s="401"/>
      <c r="LXK63" s="402"/>
      <c r="LXL63" s="403"/>
      <c r="LXM63" s="403"/>
      <c r="LXN63" s="404"/>
      <c r="LXO63" s="405"/>
      <c r="LXP63" s="405"/>
      <c r="LXQ63" s="405"/>
      <c r="LXR63" s="405"/>
      <c r="LXS63" s="405"/>
      <c r="LXT63" s="406"/>
      <c r="LXU63" s="401"/>
      <c r="LXV63" s="402"/>
      <c r="LXW63" s="403"/>
      <c r="LXX63" s="403"/>
      <c r="LXY63" s="404"/>
      <c r="LXZ63" s="405"/>
      <c r="LYA63" s="405"/>
      <c r="LYB63" s="405"/>
      <c r="LYC63" s="405"/>
      <c r="LYD63" s="405"/>
      <c r="LYE63" s="406"/>
      <c r="LYF63" s="401"/>
      <c r="LYG63" s="402"/>
      <c r="LYH63" s="403"/>
      <c r="LYI63" s="403"/>
      <c r="LYJ63" s="404"/>
      <c r="LYK63" s="405"/>
      <c r="LYL63" s="405"/>
      <c r="LYM63" s="405"/>
      <c r="LYN63" s="405"/>
      <c r="LYO63" s="405"/>
      <c r="LYP63" s="406"/>
      <c r="LYQ63" s="401"/>
      <c r="LYR63" s="402"/>
      <c r="LYS63" s="403"/>
      <c r="LYT63" s="403"/>
      <c r="LYU63" s="404"/>
      <c r="LYV63" s="405"/>
      <c r="LYW63" s="405"/>
      <c r="LYX63" s="405"/>
      <c r="LYY63" s="405"/>
      <c r="LYZ63" s="405"/>
      <c r="LZA63" s="406"/>
      <c r="LZB63" s="401"/>
      <c r="LZC63" s="402"/>
      <c r="LZD63" s="403"/>
      <c r="LZE63" s="403"/>
      <c r="LZF63" s="404"/>
      <c r="LZG63" s="405"/>
      <c r="LZH63" s="405"/>
      <c r="LZI63" s="405"/>
      <c r="LZJ63" s="405"/>
      <c r="LZK63" s="405"/>
      <c r="LZL63" s="406"/>
      <c r="LZM63" s="401"/>
      <c r="LZN63" s="402"/>
      <c r="LZO63" s="403"/>
      <c r="LZP63" s="403"/>
      <c r="LZQ63" s="404"/>
      <c r="LZR63" s="405"/>
      <c r="LZS63" s="405"/>
      <c r="LZT63" s="405"/>
      <c r="LZU63" s="405"/>
      <c r="LZV63" s="405"/>
      <c r="LZW63" s="406"/>
      <c r="LZX63" s="401"/>
      <c r="LZY63" s="402"/>
      <c r="LZZ63" s="403"/>
      <c r="MAA63" s="403"/>
      <c r="MAB63" s="404"/>
      <c r="MAC63" s="405"/>
      <c r="MAD63" s="405"/>
      <c r="MAE63" s="405"/>
      <c r="MAF63" s="405"/>
      <c r="MAG63" s="405"/>
      <c r="MAH63" s="406"/>
      <c r="MAI63" s="401"/>
      <c r="MAJ63" s="402"/>
      <c r="MAK63" s="403"/>
      <c r="MAL63" s="403"/>
      <c r="MAM63" s="404"/>
      <c r="MAN63" s="405"/>
      <c r="MAO63" s="405"/>
      <c r="MAP63" s="405"/>
      <c r="MAQ63" s="405"/>
      <c r="MAR63" s="405"/>
      <c r="MAS63" s="406"/>
      <c r="MAT63" s="401"/>
      <c r="MAU63" s="402"/>
      <c r="MAV63" s="403"/>
      <c r="MAW63" s="403"/>
      <c r="MAX63" s="404"/>
      <c r="MAY63" s="405"/>
      <c r="MAZ63" s="405"/>
      <c r="MBA63" s="405"/>
      <c r="MBB63" s="405"/>
      <c r="MBC63" s="405"/>
      <c r="MBD63" s="406"/>
      <c r="MBE63" s="401"/>
      <c r="MBF63" s="402"/>
      <c r="MBG63" s="403"/>
      <c r="MBH63" s="403"/>
      <c r="MBI63" s="404"/>
      <c r="MBJ63" s="405"/>
      <c r="MBK63" s="405"/>
      <c r="MBL63" s="405"/>
      <c r="MBM63" s="405"/>
      <c r="MBN63" s="405"/>
      <c r="MBO63" s="406"/>
      <c r="MBP63" s="401"/>
      <c r="MBQ63" s="402"/>
      <c r="MBR63" s="403"/>
      <c r="MBS63" s="403"/>
      <c r="MBT63" s="404"/>
      <c r="MBU63" s="405"/>
      <c r="MBV63" s="405"/>
      <c r="MBW63" s="405"/>
      <c r="MBX63" s="405"/>
      <c r="MBY63" s="405"/>
      <c r="MBZ63" s="406"/>
      <c r="MCA63" s="401"/>
      <c r="MCB63" s="402"/>
      <c r="MCC63" s="403"/>
      <c r="MCD63" s="403"/>
      <c r="MCE63" s="404"/>
      <c r="MCF63" s="405"/>
      <c r="MCG63" s="405"/>
      <c r="MCH63" s="405"/>
      <c r="MCI63" s="405"/>
      <c r="MCJ63" s="405"/>
      <c r="MCK63" s="406"/>
      <c r="MCL63" s="401"/>
      <c r="MCM63" s="402"/>
      <c r="MCN63" s="403"/>
      <c r="MCO63" s="403"/>
      <c r="MCP63" s="404"/>
      <c r="MCQ63" s="405"/>
      <c r="MCR63" s="405"/>
      <c r="MCS63" s="405"/>
      <c r="MCT63" s="405"/>
      <c r="MCU63" s="405"/>
      <c r="MCV63" s="406"/>
      <c r="MCW63" s="401"/>
      <c r="MCX63" s="402"/>
      <c r="MCY63" s="403"/>
      <c r="MCZ63" s="403"/>
      <c r="MDA63" s="404"/>
      <c r="MDB63" s="405"/>
      <c r="MDC63" s="405"/>
      <c r="MDD63" s="405"/>
      <c r="MDE63" s="405"/>
      <c r="MDF63" s="405"/>
      <c r="MDG63" s="406"/>
      <c r="MDH63" s="401"/>
      <c r="MDI63" s="402"/>
      <c r="MDJ63" s="403"/>
      <c r="MDK63" s="403"/>
      <c r="MDL63" s="404"/>
      <c r="MDM63" s="405"/>
      <c r="MDN63" s="405"/>
      <c r="MDO63" s="405"/>
      <c r="MDP63" s="405"/>
      <c r="MDQ63" s="405"/>
      <c r="MDR63" s="406"/>
      <c r="MDS63" s="401"/>
      <c r="MDT63" s="402"/>
      <c r="MDU63" s="403"/>
      <c r="MDV63" s="403"/>
      <c r="MDW63" s="404"/>
      <c r="MDX63" s="405"/>
      <c r="MDY63" s="405"/>
      <c r="MDZ63" s="405"/>
      <c r="MEA63" s="405"/>
      <c r="MEB63" s="405"/>
      <c r="MEC63" s="406"/>
      <c r="MED63" s="401"/>
      <c r="MEE63" s="402"/>
      <c r="MEF63" s="403"/>
      <c r="MEG63" s="403"/>
      <c r="MEH63" s="404"/>
      <c r="MEI63" s="405"/>
      <c r="MEJ63" s="405"/>
      <c r="MEK63" s="405"/>
      <c r="MEL63" s="405"/>
      <c r="MEM63" s="405"/>
      <c r="MEN63" s="406"/>
      <c r="MEO63" s="401"/>
      <c r="MEP63" s="402"/>
      <c r="MEQ63" s="403"/>
      <c r="MER63" s="403"/>
      <c r="MES63" s="404"/>
      <c r="MET63" s="405"/>
      <c r="MEU63" s="405"/>
      <c r="MEV63" s="405"/>
      <c r="MEW63" s="405"/>
      <c r="MEX63" s="405"/>
      <c r="MEY63" s="406"/>
      <c r="MEZ63" s="401"/>
      <c r="MFA63" s="402"/>
      <c r="MFB63" s="403"/>
      <c r="MFC63" s="403"/>
      <c r="MFD63" s="404"/>
      <c r="MFE63" s="405"/>
      <c r="MFF63" s="405"/>
      <c r="MFG63" s="405"/>
      <c r="MFH63" s="405"/>
      <c r="MFI63" s="405"/>
      <c r="MFJ63" s="406"/>
      <c r="MFK63" s="401"/>
      <c r="MFL63" s="402"/>
      <c r="MFM63" s="403"/>
      <c r="MFN63" s="403"/>
      <c r="MFO63" s="404"/>
      <c r="MFP63" s="405"/>
      <c r="MFQ63" s="405"/>
      <c r="MFR63" s="405"/>
      <c r="MFS63" s="405"/>
      <c r="MFT63" s="405"/>
      <c r="MFU63" s="406"/>
      <c r="MFV63" s="401"/>
      <c r="MFW63" s="402"/>
      <c r="MFX63" s="403"/>
      <c r="MFY63" s="403"/>
      <c r="MFZ63" s="404"/>
      <c r="MGA63" s="405"/>
      <c r="MGB63" s="405"/>
      <c r="MGC63" s="405"/>
      <c r="MGD63" s="405"/>
      <c r="MGE63" s="405"/>
      <c r="MGF63" s="406"/>
      <c r="MGG63" s="401"/>
      <c r="MGH63" s="402"/>
      <c r="MGI63" s="403"/>
      <c r="MGJ63" s="403"/>
      <c r="MGK63" s="404"/>
      <c r="MGL63" s="405"/>
      <c r="MGM63" s="405"/>
      <c r="MGN63" s="405"/>
      <c r="MGO63" s="405"/>
      <c r="MGP63" s="405"/>
      <c r="MGQ63" s="406"/>
      <c r="MGR63" s="401"/>
      <c r="MGS63" s="402"/>
      <c r="MGT63" s="403"/>
      <c r="MGU63" s="403"/>
      <c r="MGV63" s="404"/>
      <c r="MGW63" s="405"/>
      <c r="MGX63" s="405"/>
      <c r="MGY63" s="405"/>
      <c r="MGZ63" s="405"/>
      <c r="MHA63" s="405"/>
      <c r="MHB63" s="406"/>
      <c r="MHC63" s="401"/>
      <c r="MHD63" s="402"/>
      <c r="MHE63" s="403"/>
      <c r="MHF63" s="403"/>
      <c r="MHG63" s="404"/>
      <c r="MHH63" s="405"/>
      <c r="MHI63" s="405"/>
      <c r="MHJ63" s="405"/>
      <c r="MHK63" s="405"/>
      <c r="MHL63" s="405"/>
      <c r="MHM63" s="406"/>
      <c r="MHN63" s="401"/>
      <c r="MHO63" s="402"/>
      <c r="MHP63" s="403"/>
      <c r="MHQ63" s="403"/>
      <c r="MHR63" s="404"/>
      <c r="MHS63" s="405"/>
      <c r="MHT63" s="405"/>
      <c r="MHU63" s="405"/>
      <c r="MHV63" s="405"/>
      <c r="MHW63" s="405"/>
      <c r="MHX63" s="406"/>
      <c r="MHY63" s="401"/>
      <c r="MHZ63" s="402"/>
      <c r="MIA63" s="403"/>
      <c r="MIB63" s="403"/>
      <c r="MIC63" s="404"/>
      <c r="MID63" s="405"/>
      <c r="MIE63" s="405"/>
      <c r="MIF63" s="405"/>
      <c r="MIG63" s="405"/>
      <c r="MIH63" s="405"/>
      <c r="MII63" s="406"/>
      <c r="MIJ63" s="401"/>
      <c r="MIK63" s="402"/>
      <c r="MIL63" s="403"/>
      <c r="MIM63" s="403"/>
      <c r="MIN63" s="404"/>
      <c r="MIO63" s="405"/>
      <c r="MIP63" s="405"/>
      <c r="MIQ63" s="405"/>
      <c r="MIR63" s="405"/>
      <c r="MIS63" s="405"/>
      <c r="MIT63" s="406"/>
      <c r="MIU63" s="401"/>
      <c r="MIV63" s="402"/>
      <c r="MIW63" s="403"/>
      <c r="MIX63" s="403"/>
      <c r="MIY63" s="404"/>
      <c r="MIZ63" s="405"/>
      <c r="MJA63" s="405"/>
      <c r="MJB63" s="405"/>
      <c r="MJC63" s="405"/>
      <c r="MJD63" s="405"/>
      <c r="MJE63" s="406"/>
      <c r="MJF63" s="401"/>
      <c r="MJG63" s="402"/>
      <c r="MJH63" s="403"/>
      <c r="MJI63" s="403"/>
      <c r="MJJ63" s="404"/>
      <c r="MJK63" s="405"/>
      <c r="MJL63" s="405"/>
      <c r="MJM63" s="405"/>
      <c r="MJN63" s="405"/>
      <c r="MJO63" s="405"/>
      <c r="MJP63" s="406"/>
      <c r="MJQ63" s="401"/>
      <c r="MJR63" s="402"/>
      <c r="MJS63" s="403"/>
      <c r="MJT63" s="403"/>
      <c r="MJU63" s="404"/>
      <c r="MJV63" s="405"/>
      <c r="MJW63" s="405"/>
      <c r="MJX63" s="405"/>
      <c r="MJY63" s="405"/>
      <c r="MJZ63" s="405"/>
      <c r="MKA63" s="406"/>
      <c r="MKB63" s="401"/>
      <c r="MKC63" s="402"/>
      <c r="MKD63" s="403"/>
      <c r="MKE63" s="403"/>
      <c r="MKF63" s="404"/>
      <c r="MKG63" s="405"/>
      <c r="MKH63" s="405"/>
      <c r="MKI63" s="405"/>
      <c r="MKJ63" s="405"/>
      <c r="MKK63" s="405"/>
      <c r="MKL63" s="406"/>
      <c r="MKM63" s="401"/>
      <c r="MKN63" s="402"/>
      <c r="MKO63" s="403"/>
      <c r="MKP63" s="403"/>
      <c r="MKQ63" s="404"/>
      <c r="MKR63" s="405"/>
      <c r="MKS63" s="405"/>
      <c r="MKT63" s="405"/>
      <c r="MKU63" s="405"/>
      <c r="MKV63" s="405"/>
      <c r="MKW63" s="406"/>
      <c r="MKX63" s="401"/>
      <c r="MKY63" s="402"/>
      <c r="MKZ63" s="403"/>
      <c r="MLA63" s="403"/>
      <c r="MLB63" s="404"/>
      <c r="MLC63" s="405"/>
      <c r="MLD63" s="405"/>
      <c r="MLE63" s="405"/>
      <c r="MLF63" s="405"/>
      <c r="MLG63" s="405"/>
      <c r="MLH63" s="406"/>
      <c r="MLI63" s="401"/>
      <c r="MLJ63" s="402"/>
      <c r="MLK63" s="403"/>
      <c r="MLL63" s="403"/>
      <c r="MLM63" s="404"/>
      <c r="MLN63" s="405"/>
      <c r="MLO63" s="405"/>
      <c r="MLP63" s="405"/>
      <c r="MLQ63" s="405"/>
      <c r="MLR63" s="405"/>
      <c r="MLS63" s="406"/>
      <c r="MLT63" s="401"/>
      <c r="MLU63" s="402"/>
      <c r="MLV63" s="403"/>
      <c r="MLW63" s="403"/>
      <c r="MLX63" s="404"/>
      <c r="MLY63" s="405"/>
      <c r="MLZ63" s="405"/>
      <c r="MMA63" s="405"/>
      <c r="MMB63" s="405"/>
      <c r="MMC63" s="405"/>
      <c r="MMD63" s="406"/>
      <c r="MME63" s="401"/>
      <c r="MMF63" s="402"/>
      <c r="MMG63" s="403"/>
      <c r="MMH63" s="403"/>
      <c r="MMI63" s="404"/>
      <c r="MMJ63" s="405"/>
      <c r="MMK63" s="405"/>
      <c r="MML63" s="405"/>
      <c r="MMM63" s="405"/>
      <c r="MMN63" s="405"/>
      <c r="MMO63" s="406"/>
      <c r="MMP63" s="401"/>
      <c r="MMQ63" s="402"/>
      <c r="MMR63" s="403"/>
      <c r="MMS63" s="403"/>
      <c r="MMT63" s="404"/>
      <c r="MMU63" s="405"/>
      <c r="MMV63" s="405"/>
      <c r="MMW63" s="405"/>
      <c r="MMX63" s="405"/>
      <c r="MMY63" s="405"/>
      <c r="MMZ63" s="406"/>
      <c r="MNA63" s="401"/>
      <c r="MNB63" s="402"/>
      <c r="MNC63" s="403"/>
      <c r="MND63" s="403"/>
      <c r="MNE63" s="404"/>
      <c r="MNF63" s="405"/>
      <c r="MNG63" s="405"/>
      <c r="MNH63" s="405"/>
      <c r="MNI63" s="405"/>
      <c r="MNJ63" s="405"/>
      <c r="MNK63" s="406"/>
      <c r="MNL63" s="401"/>
      <c r="MNM63" s="402"/>
      <c r="MNN63" s="403"/>
      <c r="MNO63" s="403"/>
      <c r="MNP63" s="404"/>
      <c r="MNQ63" s="405"/>
      <c r="MNR63" s="405"/>
      <c r="MNS63" s="405"/>
      <c r="MNT63" s="405"/>
      <c r="MNU63" s="405"/>
      <c r="MNV63" s="406"/>
      <c r="MNW63" s="401"/>
      <c r="MNX63" s="402"/>
      <c r="MNY63" s="403"/>
      <c r="MNZ63" s="403"/>
      <c r="MOA63" s="404"/>
      <c r="MOB63" s="405"/>
      <c r="MOC63" s="405"/>
      <c r="MOD63" s="405"/>
      <c r="MOE63" s="405"/>
      <c r="MOF63" s="405"/>
      <c r="MOG63" s="406"/>
      <c r="MOH63" s="401"/>
      <c r="MOI63" s="402"/>
      <c r="MOJ63" s="403"/>
      <c r="MOK63" s="403"/>
      <c r="MOL63" s="404"/>
      <c r="MOM63" s="405"/>
      <c r="MON63" s="405"/>
      <c r="MOO63" s="405"/>
      <c r="MOP63" s="405"/>
      <c r="MOQ63" s="405"/>
      <c r="MOR63" s="406"/>
      <c r="MOS63" s="401"/>
      <c r="MOT63" s="402"/>
      <c r="MOU63" s="403"/>
      <c r="MOV63" s="403"/>
      <c r="MOW63" s="404"/>
      <c r="MOX63" s="405"/>
      <c r="MOY63" s="405"/>
      <c r="MOZ63" s="405"/>
      <c r="MPA63" s="405"/>
      <c r="MPB63" s="405"/>
      <c r="MPC63" s="406"/>
      <c r="MPD63" s="401"/>
      <c r="MPE63" s="402"/>
      <c r="MPF63" s="403"/>
      <c r="MPG63" s="403"/>
      <c r="MPH63" s="404"/>
      <c r="MPI63" s="405"/>
      <c r="MPJ63" s="405"/>
      <c r="MPK63" s="405"/>
      <c r="MPL63" s="405"/>
      <c r="MPM63" s="405"/>
      <c r="MPN63" s="406"/>
      <c r="MPO63" s="401"/>
      <c r="MPP63" s="402"/>
      <c r="MPQ63" s="403"/>
      <c r="MPR63" s="403"/>
      <c r="MPS63" s="404"/>
      <c r="MPT63" s="405"/>
      <c r="MPU63" s="405"/>
      <c r="MPV63" s="405"/>
      <c r="MPW63" s="405"/>
      <c r="MPX63" s="405"/>
      <c r="MPY63" s="406"/>
      <c r="MPZ63" s="401"/>
      <c r="MQA63" s="402"/>
      <c r="MQB63" s="403"/>
      <c r="MQC63" s="403"/>
      <c r="MQD63" s="404"/>
      <c r="MQE63" s="405"/>
      <c r="MQF63" s="405"/>
      <c r="MQG63" s="405"/>
      <c r="MQH63" s="405"/>
      <c r="MQI63" s="405"/>
      <c r="MQJ63" s="406"/>
      <c r="MQK63" s="401"/>
      <c r="MQL63" s="402"/>
      <c r="MQM63" s="403"/>
      <c r="MQN63" s="403"/>
      <c r="MQO63" s="404"/>
      <c r="MQP63" s="405"/>
      <c r="MQQ63" s="405"/>
      <c r="MQR63" s="405"/>
      <c r="MQS63" s="405"/>
      <c r="MQT63" s="405"/>
      <c r="MQU63" s="406"/>
      <c r="MQV63" s="401"/>
      <c r="MQW63" s="402"/>
      <c r="MQX63" s="403"/>
      <c r="MQY63" s="403"/>
      <c r="MQZ63" s="404"/>
      <c r="MRA63" s="405"/>
      <c r="MRB63" s="405"/>
      <c r="MRC63" s="405"/>
      <c r="MRD63" s="405"/>
      <c r="MRE63" s="405"/>
      <c r="MRF63" s="406"/>
      <c r="MRG63" s="401"/>
      <c r="MRH63" s="402"/>
      <c r="MRI63" s="403"/>
      <c r="MRJ63" s="403"/>
      <c r="MRK63" s="404"/>
      <c r="MRL63" s="405"/>
      <c r="MRM63" s="405"/>
      <c r="MRN63" s="405"/>
      <c r="MRO63" s="405"/>
      <c r="MRP63" s="405"/>
      <c r="MRQ63" s="406"/>
      <c r="MRR63" s="401"/>
      <c r="MRS63" s="402"/>
      <c r="MRT63" s="403"/>
      <c r="MRU63" s="403"/>
      <c r="MRV63" s="404"/>
      <c r="MRW63" s="405"/>
      <c r="MRX63" s="405"/>
      <c r="MRY63" s="405"/>
      <c r="MRZ63" s="405"/>
      <c r="MSA63" s="405"/>
      <c r="MSB63" s="406"/>
      <c r="MSC63" s="401"/>
      <c r="MSD63" s="402"/>
      <c r="MSE63" s="403"/>
      <c r="MSF63" s="403"/>
      <c r="MSG63" s="404"/>
      <c r="MSH63" s="405"/>
      <c r="MSI63" s="405"/>
      <c r="MSJ63" s="405"/>
      <c r="MSK63" s="405"/>
      <c r="MSL63" s="405"/>
      <c r="MSM63" s="406"/>
      <c r="MSN63" s="401"/>
      <c r="MSO63" s="402"/>
      <c r="MSP63" s="403"/>
      <c r="MSQ63" s="403"/>
      <c r="MSR63" s="404"/>
      <c r="MSS63" s="405"/>
      <c r="MST63" s="405"/>
      <c r="MSU63" s="405"/>
      <c r="MSV63" s="405"/>
      <c r="MSW63" s="405"/>
      <c r="MSX63" s="406"/>
      <c r="MSY63" s="401"/>
      <c r="MSZ63" s="402"/>
      <c r="MTA63" s="403"/>
      <c r="MTB63" s="403"/>
      <c r="MTC63" s="404"/>
      <c r="MTD63" s="405"/>
      <c r="MTE63" s="405"/>
      <c r="MTF63" s="405"/>
      <c r="MTG63" s="405"/>
      <c r="MTH63" s="405"/>
      <c r="MTI63" s="406"/>
      <c r="MTJ63" s="401"/>
      <c r="MTK63" s="402"/>
      <c r="MTL63" s="403"/>
      <c r="MTM63" s="403"/>
      <c r="MTN63" s="404"/>
      <c r="MTO63" s="405"/>
      <c r="MTP63" s="405"/>
      <c r="MTQ63" s="405"/>
      <c r="MTR63" s="405"/>
      <c r="MTS63" s="405"/>
      <c r="MTT63" s="406"/>
      <c r="MTU63" s="401"/>
      <c r="MTV63" s="402"/>
      <c r="MTW63" s="403"/>
      <c r="MTX63" s="403"/>
      <c r="MTY63" s="404"/>
      <c r="MTZ63" s="405"/>
      <c r="MUA63" s="405"/>
      <c r="MUB63" s="405"/>
      <c r="MUC63" s="405"/>
      <c r="MUD63" s="405"/>
      <c r="MUE63" s="406"/>
      <c r="MUF63" s="401"/>
      <c r="MUG63" s="402"/>
      <c r="MUH63" s="403"/>
      <c r="MUI63" s="403"/>
      <c r="MUJ63" s="404"/>
      <c r="MUK63" s="405"/>
      <c r="MUL63" s="405"/>
      <c r="MUM63" s="405"/>
      <c r="MUN63" s="405"/>
      <c r="MUO63" s="405"/>
      <c r="MUP63" s="406"/>
      <c r="MUQ63" s="401"/>
      <c r="MUR63" s="402"/>
      <c r="MUS63" s="403"/>
      <c r="MUT63" s="403"/>
      <c r="MUU63" s="404"/>
      <c r="MUV63" s="405"/>
      <c r="MUW63" s="405"/>
      <c r="MUX63" s="405"/>
      <c r="MUY63" s="405"/>
      <c r="MUZ63" s="405"/>
      <c r="MVA63" s="406"/>
      <c r="MVB63" s="401"/>
      <c r="MVC63" s="402"/>
      <c r="MVD63" s="403"/>
      <c r="MVE63" s="403"/>
      <c r="MVF63" s="404"/>
      <c r="MVG63" s="405"/>
      <c r="MVH63" s="405"/>
      <c r="MVI63" s="405"/>
      <c r="MVJ63" s="405"/>
      <c r="MVK63" s="405"/>
      <c r="MVL63" s="406"/>
      <c r="MVM63" s="401"/>
      <c r="MVN63" s="402"/>
      <c r="MVO63" s="403"/>
      <c r="MVP63" s="403"/>
      <c r="MVQ63" s="404"/>
      <c r="MVR63" s="405"/>
      <c r="MVS63" s="405"/>
      <c r="MVT63" s="405"/>
      <c r="MVU63" s="405"/>
      <c r="MVV63" s="405"/>
      <c r="MVW63" s="406"/>
      <c r="MVX63" s="401"/>
      <c r="MVY63" s="402"/>
      <c r="MVZ63" s="403"/>
      <c r="MWA63" s="403"/>
      <c r="MWB63" s="404"/>
      <c r="MWC63" s="405"/>
      <c r="MWD63" s="405"/>
      <c r="MWE63" s="405"/>
      <c r="MWF63" s="405"/>
      <c r="MWG63" s="405"/>
      <c r="MWH63" s="406"/>
      <c r="MWI63" s="401"/>
      <c r="MWJ63" s="402"/>
      <c r="MWK63" s="403"/>
      <c r="MWL63" s="403"/>
      <c r="MWM63" s="404"/>
      <c r="MWN63" s="405"/>
      <c r="MWO63" s="405"/>
      <c r="MWP63" s="405"/>
      <c r="MWQ63" s="405"/>
      <c r="MWR63" s="405"/>
      <c r="MWS63" s="406"/>
      <c r="MWT63" s="401"/>
      <c r="MWU63" s="402"/>
      <c r="MWV63" s="403"/>
      <c r="MWW63" s="403"/>
      <c r="MWX63" s="404"/>
      <c r="MWY63" s="405"/>
      <c r="MWZ63" s="405"/>
      <c r="MXA63" s="405"/>
      <c r="MXB63" s="405"/>
      <c r="MXC63" s="405"/>
      <c r="MXD63" s="406"/>
      <c r="MXE63" s="401"/>
      <c r="MXF63" s="402"/>
      <c r="MXG63" s="403"/>
      <c r="MXH63" s="403"/>
      <c r="MXI63" s="404"/>
      <c r="MXJ63" s="405"/>
      <c r="MXK63" s="405"/>
      <c r="MXL63" s="405"/>
      <c r="MXM63" s="405"/>
      <c r="MXN63" s="405"/>
      <c r="MXO63" s="406"/>
      <c r="MXP63" s="401"/>
      <c r="MXQ63" s="402"/>
      <c r="MXR63" s="403"/>
      <c r="MXS63" s="403"/>
      <c r="MXT63" s="404"/>
      <c r="MXU63" s="405"/>
      <c r="MXV63" s="405"/>
      <c r="MXW63" s="405"/>
      <c r="MXX63" s="405"/>
      <c r="MXY63" s="405"/>
      <c r="MXZ63" s="406"/>
      <c r="MYA63" s="401"/>
      <c r="MYB63" s="402"/>
      <c r="MYC63" s="403"/>
      <c r="MYD63" s="403"/>
      <c r="MYE63" s="404"/>
      <c r="MYF63" s="405"/>
      <c r="MYG63" s="405"/>
      <c r="MYH63" s="405"/>
      <c r="MYI63" s="405"/>
      <c r="MYJ63" s="405"/>
      <c r="MYK63" s="406"/>
      <c r="MYL63" s="401"/>
      <c r="MYM63" s="402"/>
      <c r="MYN63" s="403"/>
      <c r="MYO63" s="403"/>
      <c r="MYP63" s="404"/>
      <c r="MYQ63" s="405"/>
      <c r="MYR63" s="405"/>
      <c r="MYS63" s="405"/>
      <c r="MYT63" s="405"/>
      <c r="MYU63" s="405"/>
      <c r="MYV63" s="406"/>
      <c r="MYW63" s="401"/>
      <c r="MYX63" s="402"/>
      <c r="MYY63" s="403"/>
      <c r="MYZ63" s="403"/>
      <c r="MZA63" s="404"/>
      <c r="MZB63" s="405"/>
      <c r="MZC63" s="405"/>
      <c r="MZD63" s="405"/>
      <c r="MZE63" s="405"/>
      <c r="MZF63" s="405"/>
      <c r="MZG63" s="406"/>
      <c r="MZH63" s="401"/>
      <c r="MZI63" s="402"/>
      <c r="MZJ63" s="403"/>
      <c r="MZK63" s="403"/>
      <c r="MZL63" s="404"/>
      <c r="MZM63" s="405"/>
      <c r="MZN63" s="405"/>
      <c r="MZO63" s="405"/>
      <c r="MZP63" s="405"/>
      <c r="MZQ63" s="405"/>
      <c r="MZR63" s="406"/>
      <c r="MZS63" s="401"/>
      <c r="MZT63" s="402"/>
      <c r="MZU63" s="403"/>
      <c r="MZV63" s="403"/>
      <c r="MZW63" s="404"/>
      <c r="MZX63" s="405"/>
      <c r="MZY63" s="405"/>
      <c r="MZZ63" s="405"/>
      <c r="NAA63" s="405"/>
      <c r="NAB63" s="405"/>
      <c r="NAC63" s="406"/>
      <c r="NAD63" s="401"/>
      <c r="NAE63" s="402"/>
      <c r="NAF63" s="403"/>
      <c r="NAG63" s="403"/>
      <c r="NAH63" s="404"/>
      <c r="NAI63" s="405"/>
      <c r="NAJ63" s="405"/>
      <c r="NAK63" s="405"/>
      <c r="NAL63" s="405"/>
      <c r="NAM63" s="405"/>
      <c r="NAN63" s="406"/>
      <c r="NAO63" s="401"/>
      <c r="NAP63" s="402"/>
      <c r="NAQ63" s="403"/>
      <c r="NAR63" s="403"/>
      <c r="NAS63" s="404"/>
      <c r="NAT63" s="405"/>
      <c r="NAU63" s="405"/>
      <c r="NAV63" s="405"/>
      <c r="NAW63" s="405"/>
      <c r="NAX63" s="405"/>
      <c r="NAY63" s="406"/>
      <c r="NAZ63" s="401"/>
      <c r="NBA63" s="402"/>
      <c r="NBB63" s="403"/>
      <c r="NBC63" s="403"/>
      <c r="NBD63" s="404"/>
      <c r="NBE63" s="405"/>
      <c r="NBF63" s="405"/>
      <c r="NBG63" s="405"/>
      <c r="NBH63" s="405"/>
      <c r="NBI63" s="405"/>
      <c r="NBJ63" s="406"/>
      <c r="NBK63" s="401"/>
      <c r="NBL63" s="402"/>
      <c r="NBM63" s="403"/>
      <c r="NBN63" s="403"/>
      <c r="NBO63" s="404"/>
      <c r="NBP63" s="405"/>
      <c r="NBQ63" s="405"/>
      <c r="NBR63" s="405"/>
      <c r="NBS63" s="405"/>
      <c r="NBT63" s="405"/>
      <c r="NBU63" s="406"/>
      <c r="NBV63" s="401"/>
      <c r="NBW63" s="402"/>
      <c r="NBX63" s="403"/>
      <c r="NBY63" s="403"/>
      <c r="NBZ63" s="404"/>
      <c r="NCA63" s="405"/>
      <c r="NCB63" s="405"/>
      <c r="NCC63" s="405"/>
      <c r="NCD63" s="405"/>
      <c r="NCE63" s="405"/>
      <c r="NCF63" s="406"/>
      <c r="NCG63" s="401"/>
      <c r="NCH63" s="402"/>
      <c r="NCI63" s="403"/>
      <c r="NCJ63" s="403"/>
      <c r="NCK63" s="404"/>
      <c r="NCL63" s="405"/>
      <c r="NCM63" s="405"/>
      <c r="NCN63" s="405"/>
      <c r="NCO63" s="405"/>
      <c r="NCP63" s="405"/>
      <c r="NCQ63" s="406"/>
      <c r="NCR63" s="401"/>
      <c r="NCS63" s="402"/>
      <c r="NCT63" s="403"/>
      <c r="NCU63" s="403"/>
      <c r="NCV63" s="404"/>
      <c r="NCW63" s="405"/>
      <c r="NCX63" s="405"/>
      <c r="NCY63" s="405"/>
      <c r="NCZ63" s="405"/>
      <c r="NDA63" s="405"/>
      <c r="NDB63" s="406"/>
      <c r="NDC63" s="401"/>
      <c r="NDD63" s="402"/>
      <c r="NDE63" s="403"/>
      <c r="NDF63" s="403"/>
      <c r="NDG63" s="404"/>
      <c r="NDH63" s="405"/>
      <c r="NDI63" s="405"/>
      <c r="NDJ63" s="405"/>
      <c r="NDK63" s="405"/>
      <c r="NDL63" s="405"/>
      <c r="NDM63" s="406"/>
      <c r="NDN63" s="401"/>
      <c r="NDO63" s="402"/>
      <c r="NDP63" s="403"/>
      <c r="NDQ63" s="403"/>
      <c r="NDR63" s="404"/>
      <c r="NDS63" s="405"/>
      <c r="NDT63" s="405"/>
      <c r="NDU63" s="405"/>
      <c r="NDV63" s="405"/>
      <c r="NDW63" s="405"/>
      <c r="NDX63" s="406"/>
      <c r="NDY63" s="401"/>
      <c r="NDZ63" s="402"/>
      <c r="NEA63" s="403"/>
      <c r="NEB63" s="403"/>
      <c r="NEC63" s="404"/>
      <c r="NED63" s="405"/>
      <c r="NEE63" s="405"/>
      <c r="NEF63" s="405"/>
      <c r="NEG63" s="405"/>
      <c r="NEH63" s="405"/>
      <c r="NEI63" s="406"/>
      <c r="NEJ63" s="401"/>
      <c r="NEK63" s="402"/>
      <c r="NEL63" s="403"/>
      <c r="NEM63" s="403"/>
      <c r="NEN63" s="404"/>
      <c r="NEO63" s="405"/>
      <c r="NEP63" s="405"/>
      <c r="NEQ63" s="405"/>
      <c r="NER63" s="405"/>
      <c r="NES63" s="405"/>
      <c r="NET63" s="406"/>
      <c r="NEU63" s="401"/>
      <c r="NEV63" s="402"/>
      <c r="NEW63" s="403"/>
      <c r="NEX63" s="403"/>
      <c r="NEY63" s="404"/>
      <c r="NEZ63" s="405"/>
      <c r="NFA63" s="405"/>
      <c r="NFB63" s="405"/>
      <c r="NFC63" s="405"/>
      <c r="NFD63" s="405"/>
      <c r="NFE63" s="406"/>
      <c r="NFF63" s="401"/>
      <c r="NFG63" s="402"/>
      <c r="NFH63" s="403"/>
      <c r="NFI63" s="403"/>
      <c r="NFJ63" s="404"/>
      <c r="NFK63" s="405"/>
      <c r="NFL63" s="405"/>
      <c r="NFM63" s="405"/>
      <c r="NFN63" s="405"/>
      <c r="NFO63" s="405"/>
      <c r="NFP63" s="406"/>
      <c r="NFQ63" s="401"/>
      <c r="NFR63" s="402"/>
      <c r="NFS63" s="403"/>
      <c r="NFT63" s="403"/>
      <c r="NFU63" s="404"/>
      <c r="NFV63" s="405"/>
      <c r="NFW63" s="405"/>
      <c r="NFX63" s="405"/>
      <c r="NFY63" s="405"/>
      <c r="NFZ63" s="405"/>
      <c r="NGA63" s="406"/>
      <c r="NGB63" s="401"/>
      <c r="NGC63" s="402"/>
      <c r="NGD63" s="403"/>
      <c r="NGE63" s="403"/>
      <c r="NGF63" s="404"/>
      <c r="NGG63" s="405"/>
      <c r="NGH63" s="405"/>
      <c r="NGI63" s="405"/>
      <c r="NGJ63" s="405"/>
      <c r="NGK63" s="405"/>
      <c r="NGL63" s="406"/>
      <c r="NGM63" s="401"/>
      <c r="NGN63" s="402"/>
      <c r="NGO63" s="403"/>
      <c r="NGP63" s="403"/>
      <c r="NGQ63" s="404"/>
      <c r="NGR63" s="405"/>
      <c r="NGS63" s="405"/>
      <c r="NGT63" s="405"/>
      <c r="NGU63" s="405"/>
      <c r="NGV63" s="405"/>
      <c r="NGW63" s="406"/>
      <c r="NGX63" s="401"/>
      <c r="NGY63" s="402"/>
      <c r="NGZ63" s="403"/>
      <c r="NHA63" s="403"/>
      <c r="NHB63" s="404"/>
      <c r="NHC63" s="405"/>
      <c r="NHD63" s="405"/>
      <c r="NHE63" s="405"/>
      <c r="NHF63" s="405"/>
      <c r="NHG63" s="405"/>
      <c r="NHH63" s="406"/>
      <c r="NHI63" s="401"/>
      <c r="NHJ63" s="402"/>
      <c r="NHK63" s="403"/>
      <c r="NHL63" s="403"/>
      <c r="NHM63" s="404"/>
      <c r="NHN63" s="405"/>
      <c r="NHO63" s="405"/>
      <c r="NHP63" s="405"/>
      <c r="NHQ63" s="405"/>
      <c r="NHR63" s="405"/>
      <c r="NHS63" s="406"/>
      <c r="NHT63" s="401"/>
      <c r="NHU63" s="402"/>
      <c r="NHV63" s="403"/>
      <c r="NHW63" s="403"/>
      <c r="NHX63" s="404"/>
      <c r="NHY63" s="405"/>
      <c r="NHZ63" s="405"/>
      <c r="NIA63" s="405"/>
      <c r="NIB63" s="405"/>
      <c r="NIC63" s="405"/>
      <c r="NID63" s="406"/>
      <c r="NIE63" s="401"/>
      <c r="NIF63" s="402"/>
      <c r="NIG63" s="403"/>
      <c r="NIH63" s="403"/>
      <c r="NII63" s="404"/>
      <c r="NIJ63" s="405"/>
      <c r="NIK63" s="405"/>
      <c r="NIL63" s="405"/>
      <c r="NIM63" s="405"/>
      <c r="NIN63" s="405"/>
      <c r="NIO63" s="406"/>
      <c r="NIP63" s="401"/>
      <c r="NIQ63" s="402"/>
      <c r="NIR63" s="403"/>
      <c r="NIS63" s="403"/>
      <c r="NIT63" s="404"/>
      <c r="NIU63" s="405"/>
      <c r="NIV63" s="405"/>
      <c r="NIW63" s="405"/>
      <c r="NIX63" s="405"/>
      <c r="NIY63" s="405"/>
      <c r="NIZ63" s="406"/>
      <c r="NJA63" s="401"/>
      <c r="NJB63" s="402"/>
      <c r="NJC63" s="403"/>
      <c r="NJD63" s="403"/>
      <c r="NJE63" s="404"/>
      <c r="NJF63" s="405"/>
      <c r="NJG63" s="405"/>
      <c r="NJH63" s="405"/>
      <c r="NJI63" s="405"/>
      <c r="NJJ63" s="405"/>
      <c r="NJK63" s="406"/>
      <c r="NJL63" s="401"/>
      <c r="NJM63" s="402"/>
      <c r="NJN63" s="403"/>
      <c r="NJO63" s="403"/>
      <c r="NJP63" s="404"/>
      <c r="NJQ63" s="405"/>
      <c r="NJR63" s="405"/>
      <c r="NJS63" s="405"/>
      <c r="NJT63" s="405"/>
      <c r="NJU63" s="405"/>
      <c r="NJV63" s="406"/>
      <c r="NJW63" s="401"/>
      <c r="NJX63" s="402"/>
      <c r="NJY63" s="403"/>
      <c r="NJZ63" s="403"/>
      <c r="NKA63" s="404"/>
      <c r="NKB63" s="405"/>
      <c r="NKC63" s="405"/>
      <c r="NKD63" s="405"/>
      <c r="NKE63" s="405"/>
      <c r="NKF63" s="405"/>
      <c r="NKG63" s="406"/>
      <c r="NKH63" s="401"/>
      <c r="NKI63" s="402"/>
      <c r="NKJ63" s="403"/>
      <c r="NKK63" s="403"/>
      <c r="NKL63" s="404"/>
      <c r="NKM63" s="405"/>
      <c r="NKN63" s="405"/>
      <c r="NKO63" s="405"/>
      <c r="NKP63" s="405"/>
      <c r="NKQ63" s="405"/>
      <c r="NKR63" s="406"/>
      <c r="NKS63" s="401"/>
      <c r="NKT63" s="402"/>
      <c r="NKU63" s="403"/>
      <c r="NKV63" s="403"/>
      <c r="NKW63" s="404"/>
      <c r="NKX63" s="405"/>
      <c r="NKY63" s="405"/>
      <c r="NKZ63" s="405"/>
      <c r="NLA63" s="405"/>
      <c r="NLB63" s="405"/>
      <c r="NLC63" s="406"/>
      <c r="NLD63" s="401"/>
      <c r="NLE63" s="402"/>
      <c r="NLF63" s="403"/>
      <c r="NLG63" s="403"/>
      <c r="NLH63" s="404"/>
      <c r="NLI63" s="405"/>
      <c r="NLJ63" s="405"/>
      <c r="NLK63" s="405"/>
      <c r="NLL63" s="405"/>
      <c r="NLM63" s="405"/>
      <c r="NLN63" s="406"/>
      <c r="NLO63" s="401"/>
      <c r="NLP63" s="402"/>
      <c r="NLQ63" s="403"/>
      <c r="NLR63" s="403"/>
      <c r="NLS63" s="404"/>
      <c r="NLT63" s="405"/>
      <c r="NLU63" s="405"/>
      <c r="NLV63" s="405"/>
      <c r="NLW63" s="405"/>
      <c r="NLX63" s="405"/>
      <c r="NLY63" s="406"/>
      <c r="NLZ63" s="401"/>
      <c r="NMA63" s="402"/>
      <c r="NMB63" s="403"/>
      <c r="NMC63" s="403"/>
      <c r="NMD63" s="404"/>
      <c r="NME63" s="405"/>
      <c r="NMF63" s="405"/>
      <c r="NMG63" s="405"/>
      <c r="NMH63" s="405"/>
      <c r="NMI63" s="405"/>
      <c r="NMJ63" s="406"/>
      <c r="NMK63" s="401"/>
      <c r="NML63" s="402"/>
      <c r="NMM63" s="403"/>
      <c r="NMN63" s="403"/>
      <c r="NMO63" s="404"/>
      <c r="NMP63" s="405"/>
      <c r="NMQ63" s="405"/>
      <c r="NMR63" s="405"/>
      <c r="NMS63" s="405"/>
      <c r="NMT63" s="405"/>
      <c r="NMU63" s="406"/>
      <c r="NMV63" s="401"/>
      <c r="NMW63" s="402"/>
      <c r="NMX63" s="403"/>
      <c r="NMY63" s="403"/>
      <c r="NMZ63" s="404"/>
      <c r="NNA63" s="405"/>
      <c r="NNB63" s="405"/>
      <c r="NNC63" s="405"/>
      <c r="NND63" s="405"/>
      <c r="NNE63" s="405"/>
      <c r="NNF63" s="406"/>
      <c r="NNG63" s="401"/>
      <c r="NNH63" s="402"/>
      <c r="NNI63" s="403"/>
      <c r="NNJ63" s="403"/>
      <c r="NNK63" s="404"/>
      <c r="NNL63" s="405"/>
      <c r="NNM63" s="405"/>
      <c r="NNN63" s="405"/>
      <c r="NNO63" s="405"/>
      <c r="NNP63" s="405"/>
      <c r="NNQ63" s="406"/>
      <c r="NNR63" s="401"/>
      <c r="NNS63" s="402"/>
      <c r="NNT63" s="403"/>
      <c r="NNU63" s="403"/>
      <c r="NNV63" s="404"/>
      <c r="NNW63" s="405"/>
      <c r="NNX63" s="405"/>
      <c r="NNY63" s="405"/>
      <c r="NNZ63" s="405"/>
      <c r="NOA63" s="405"/>
      <c r="NOB63" s="406"/>
      <c r="NOC63" s="401"/>
      <c r="NOD63" s="402"/>
      <c r="NOE63" s="403"/>
      <c r="NOF63" s="403"/>
      <c r="NOG63" s="404"/>
      <c r="NOH63" s="405"/>
      <c r="NOI63" s="405"/>
      <c r="NOJ63" s="405"/>
      <c r="NOK63" s="405"/>
      <c r="NOL63" s="405"/>
      <c r="NOM63" s="406"/>
      <c r="NON63" s="401"/>
      <c r="NOO63" s="402"/>
      <c r="NOP63" s="403"/>
      <c r="NOQ63" s="403"/>
      <c r="NOR63" s="404"/>
      <c r="NOS63" s="405"/>
      <c r="NOT63" s="405"/>
      <c r="NOU63" s="405"/>
      <c r="NOV63" s="405"/>
      <c r="NOW63" s="405"/>
      <c r="NOX63" s="406"/>
      <c r="NOY63" s="401"/>
      <c r="NOZ63" s="402"/>
      <c r="NPA63" s="403"/>
      <c r="NPB63" s="403"/>
      <c r="NPC63" s="404"/>
      <c r="NPD63" s="405"/>
      <c r="NPE63" s="405"/>
      <c r="NPF63" s="405"/>
      <c r="NPG63" s="405"/>
      <c r="NPH63" s="405"/>
      <c r="NPI63" s="406"/>
      <c r="NPJ63" s="401"/>
      <c r="NPK63" s="402"/>
      <c r="NPL63" s="403"/>
      <c r="NPM63" s="403"/>
      <c r="NPN63" s="404"/>
      <c r="NPO63" s="405"/>
      <c r="NPP63" s="405"/>
      <c r="NPQ63" s="405"/>
      <c r="NPR63" s="405"/>
      <c r="NPS63" s="405"/>
      <c r="NPT63" s="406"/>
      <c r="NPU63" s="401"/>
      <c r="NPV63" s="402"/>
      <c r="NPW63" s="403"/>
      <c r="NPX63" s="403"/>
      <c r="NPY63" s="404"/>
      <c r="NPZ63" s="405"/>
      <c r="NQA63" s="405"/>
      <c r="NQB63" s="405"/>
      <c r="NQC63" s="405"/>
      <c r="NQD63" s="405"/>
      <c r="NQE63" s="406"/>
      <c r="NQF63" s="401"/>
      <c r="NQG63" s="402"/>
      <c r="NQH63" s="403"/>
      <c r="NQI63" s="403"/>
      <c r="NQJ63" s="404"/>
      <c r="NQK63" s="405"/>
      <c r="NQL63" s="405"/>
      <c r="NQM63" s="405"/>
      <c r="NQN63" s="405"/>
      <c r="NQO63" s="405"/>
      <c r="NQP63" s="406"/>
      <c r="NQQ63" s="401"/>
      <c r="NQR63" s="402"/>
      <c r="NQS63" s="403"/>
      <c r="NQT63" s="403"/>
      <c r="NQU63" s="404"/>
      <c r="NQV63" s="405"/>
      <c r="NQW63" s="405"/>
      <c r="NQX63" s="405"/>
      <c r="NQY63" s="405"/>
      <c r="NQZ63" s="405"/>
      <c r="NRA63" s="406"/>
      <c r="NRB63" s="401"/>
      <c r="NRC63" s="402"/>
      <c r="NRD63" s="403"/>
      <c r="NRE63" s="403"/>
      <c r="NRF63" s="404"/>
      <c r="NRG63" s="405"/>
      <c r="NRH63" s="405"/>
      <c r="NRI63" s="405"/>
      <c r="NRJ63" s="405"/>
      <c r="NRK63" s="405"/>
      <c r="NRL63" s="406"/>
      <c r="NRM63" s="401"/>
      <c r="NRN63" s="402"/>
      <c r="NRO63" s="403"/>
      <c r="NRP63" s="403"/>
      <c r="NRQ63" s="404"/>
      <c r="NRR63" s="405"/>
      <c r="NRS63" s="405"/>
      <c r="NRT63" s="405"/>
      <c r="NRU63" s="405"/>
      <c r="NRV63" s="405"/>
      <c r="NRW63" s="406"/>
      <c r="NRX63" s="401"/>
      <c r="NRY63" s="402"/>
      <c r="NRZ63" s="403"/>
      <c r="NSA63" s="403"/>
      <c r="NSB63" s="404"/>
      <c r="NSC63" s="405"/>
      <c r="NSD63" s="405"/>
      <c r="NSE63" s="405"/>
      <c r="NSF63" s="405"/>
      <c r="NSG63" s="405"/>
      <c r="NSH63" s="406"/>
      <c r="NSI63" s="401"/>
      <c r="NSJ63" s="402"/>
      <c r="NSK63" s="403"/>
      <c r="NSL63" s="403"/>
      <c r="NSM63" s="404"/>
      <c r="NSN63" s="405"/>
      <c r="NSO63" s="405"/>
      <c r="NSP63" s="405"/>
      <c r="NSQ63" s="405"/>
      <c r="NSR63" s="405"/>
      <c r="NSS63" s="406"/>
      <c r="NST63" s="401"/>
      <c r="NSU63" s="402"/>
      <c r="NSV63" s="403"/>
      <c r="NSW63" s="403"/>
      <c r="NSX63" s="404"/>
      <c r="NSY63" s="405"/>
      <c r="NSZ63" s="405"/>
      <c r="NTA63" s="405"/>
      <c r="NTB63" s="405"/>
      <c r="NTC63" s="405"/>
      <c r="NTD63" s="406"/>
      <c r="NTE63" s="401"/>
      <c r="NTF63" s="402"/>
      <c r="NTG63" s="403"/>
      <c r="NTH63" s="403"/>
      <c r="NTI63" s="404"/>
      <c r="NTJ63" s="405"/>
      <c r="NTK63" s="405"/>
      <c r="NTL63" s="405"/>
      <c r="NTM63" s="405"/>
      <c r="NTN63" s="405"/>
      <c r="NTO63" s="406"/>
      <c r="NTP63" s="401"/>
      <c r="NTQ63" s="402"/>
      <c r="NTR63" s="403"/>
      <c r="NTS63" s="403"/>
      <c r="NTT63" s="404"/>
      <c r="NTU63" s="405"/>
      <c r="NTV63" s="405"/>
      <c r="NTW63" s="405"/>
      <c r="NTX63" s="405"/>
      <c r="NTY63" s="405"/>
      <c r="NTZ63" s="406"/>
      <c r="NUA63" s="401"/>
      <c r="NUB63" s="402"/>
      <c r="NUC63" s="403"/>
      <c r="NUD63" s="403"/>
      <c r="NUE63" s="404"/>
      <c r="NUF63" s="405"/>
      <c r="NUG63" s="405"/>
      <c r="NUH63" s="405"/>
      <c r="NUI63" s="405"/>
      <c r="NUJ63" s="405"/>
      <c r="NUK63" s="406"/>
      <c r="NUL63" s="401"/>
      <c r="NUM63" s="402"/>
      <c r="NUN63" s="403"/>
      <c r="NUO63" s="403"/>
      <c r="NUP63" s="404"/>
      <c r="NUQ63" s="405"/>
      <c r="NUR63" s="405"/>
      <c r="NUS63" s="405"/>
      <c r="NUT63" s="405"/>
      <c r="NUU63" s="405"/>
      <c r="NUV63" s="406"/>
      <c r="NUW63" s="401"/>
      <c r="NUX63" s="402"/>
      <c r="NUY63" s="403"/>
      <c r="NUZ63" s="403"/>
      <c r="NVA63" s="404"/>
      <c r="NVB63" s="405"/>
      <c r="NVC63" s="405"/>
      <c r="NVD63" s="405"/>
      <c r="NVE63" s="405"/>
      <c r="NVF63" s="405"/>
      <c r="NVG63" s="406"/>
      <c r="NVH63" s="401"/>
      <c r="NVI63" s="402"/>
      <c r="NVJ63" s="403"/>
      <c r="NVK63" s="403"/>
      <c r="NVL63" s="404"/>
      <c r="NVM63" s="405"/>
      <c r="NVN63" s="405"/>
      <c r="NVO63" s="405"/>
      <c r="NVP63" s="405"/>
      <c r="NVQ63" s="405"/>
      <c r="NVR63" s="406"/>
      <c r="NVS63" s="401"/>
      <c r="NVT63" s="402"/>
      <c r="NVU63" s="403"/>
      <c r="NVV63" s="403"/>
      <c r="NVW63" s="404"/>
      <c r="NVX63" s="405"/>
      <c r="NVY63" s="405"/>
      <c r="NVZ63" s="405"/>
      <c r="NWA63" s="405"/>
      <c r="NWB63" s="405"/>
      <c r="NWC63" s="406"/>
      <c r="NWD63" s="401"/>
      <c r="NWE63" s="402"/>
      <c r="NWF63" s="403"/>
      <c r="NWG63" s="403"/>
      <c r="NWH63" s="404"/>
      <c r="NWI63" s="405"/>
      <c r="NWJ63" s="405"/>
      <c r="NWK63" s="405"/>
      <c r="NWL63" s="405"/>
      <c r="NWM63" s="405"/>
      <c r="NWN63" s="406"/>
      <c r="NWO63" s="401"/>
      <c r="NWP63" s="402"/>
      <c r="NWQ63" s="403"/>
      <c r="NWR63" s="403"/>
      <c r="NWS63" s="404"/>
      <c r="NWT63" s="405"/>
      <c r="NWU63" s="405"/>
      <c r="NWV63" s="405"/>
      <c r="NWW63" s="405"/>
      <c r="NWX63" s="405"/>
      <c r="NWY63" s="406"/>
      <c r="NWZ63" s="401"/>
      <c r="NXA63" s="402"/>
      <c r="NXB63" s="403"/>
      <c r="NXC63" s="403"/>
      <c r="NXD63" s="404"/>
      <c r="NXE63" s="405"/>
      <c r="NXF63" s="405"/>
      <c r="NXG63" s="405"/>
      <c r="NXH63" s="405"/>
      <c r="NXI63" s="405"/>
      <c r="NXJ63" s="406"/>
      <c r="NXK63" s="401"/>
      <c r="NXL63" s="402"/>
      <c r="NXM63" s="403"/>
      <c r="NXN63" s="403"/>
      <c r="NXO63" s="404"/>
      <c r="NXP63" s="405"/>
      <c r="NXQ63" s="405"/>
      <c r="NXR63" s="405"/>
      <c r="NXS63" s="405"/>
      <c r="NXT63" s="405"/>
      <c r="NXU63" s="406"/>
      <c r="NXV63" s="401"/>
      <c r="NXW63" s="402"/>
      <c r="NXX63" s="403"/>
      <c r="NXY63" s="403"/>
      <c r="NXZ63" s="404"/>
      <c r="NYA63" s="405"/>
      <c r="NYB63" s="405"/>
      <c r="NYC63" s="405"/>
      <c r="NYD63" s="405"/>
      <c r="NYE63" s="405"/>
      <c r="NYF63" s="406"/>
      <c r="NYG63" s="401"/>
      <c r="NYH63" s="402"/>
      <c r="NYI63" s="403"/>
      <c r="NYJ63" s="403"/>
      <c r="NYK63" s="404"/>
      <c r="NYL63" s="405"/>
      <c r="NYM63" s="405"/>
      <c r="NYN63" s="405"/>
      <c r="NYO63" s="405"/>
      <c r="NYP63" s="405"/>
      <c r="NYQ63" s="406"/>
      <c r="NYR63" s="401"/>
      <c r="NYS63" s="402"/>
      <c r="NYT63" s="403"/>
      <c r="NYU63" s="403"/>
      <c r="NYV63" s="404"/>
      <c r="NYW63" s="405"/>
      <c r="NYX63" s="405"/>
      <c r="NYY63" s="405"/>
      <c r="NYZ63" s="405"/>
      <c r="NZA63" s="405"/>
      <c r="NZB63" s="406"/>
      <c r="NZC63" s="401"/>
      <c r="NZD63" s="402"/>
      <c r="NZE63" s="403"/>
      <c r="NZF63" s="403"/>
      <c r="NZG63" s="404"/>
      <c r="NZH63" s="405"/>
      <c r="NZI63" s="405"/>
      <c r="NZJ63" s="405"/>
      <c r="NZK63" s="405"/>
      <c r="NZL63" s="405"/>
      <c r="NZM63" s="406"/>
      <c r="NZN63" s="401"/>
      <c r="NZO63" s="402"/>
      <c r="NZP63" s="403"/>
      <c r="NZQ63" s="403"/>
      <c r="NZR63" s="404"/>
      <c r="NZS63" s="405"/>
      <c r="NZT63" s="405"/>
      <c r="NZU63" s="405"/>
      <c r="NZV63" s="405"/>
      <c r="NZW63" s="405"/>
      <c r="NZX63" s="406"/>
      <c r="NZY63" s="401"/>
      <c r="NZZ63" s="402"/>
      <c r="OAA63" s="403"/>
      <c r="OAB63" s="403"/>
      <c r="OAC63" s="404"/>
      <c r="OAD63" s="405"/>
      <c r="OAE63" s="405"/>
      <c r="OAF63" s="405"/>
      <c r="OAG63" s="405"/>
      <c r="OAH63" s="405"/>
      <c r="OAI63" s="406"/>
      <c r="OAJ63" s="401"/>
      <c r="OAK63" s="402"/>
      <c r="OAL63" s="403"/>
      <c r="OAM63" s="403"/>
      <c r="OAN63" s="404"/>
      <c r="OAO63" s="405"/>
      <c r="OAP63" s="405"/>
      <c r="OAQ63" s="405"/>
      <c r="OAR63" s="405"/>
      <c r="OAS63" s="405"/>
      <c r="OAT63" s="406"/>
      <c r="OAU63" s="401"/>
      <c r="OAV63" s="402"/>
      <c r="OAW63" s="403"/>
      <c r="OAX63" s="403"/>
      <c r="OAY63" s="404"/>
      <c r="OAZ63" s="405"/>
      <c r="OBA63" s="405"/>
      <c r="OBB63" s="405"/>
      <c r="OBC63" s="405"/>
      <c r="OBD63" s="405"/>
      <c r="OBE63" s="406"/>
      <c r="OBF63" s="401"/>
      <c r="OBG63" s="402"/>
      <c r="OBH63" s="403"/>
      <c r="OBI63" s="403"/>
      <c r="OBJ63" s="404"/>
      <c r="OBK63" s="405"/>
      <c r="OBL63" s="405"/>
      <c r="OBM63" s="405"/>
      <c r="OBN63" s="405"/>
      <c r="OBO63" s="405"/>
      <c r="OBP63" s="406"/>
      <c r="OBQ63" s="401"/>
      <c r="OBR63" s="402"/>
      <c r="OBS63" s="403"/>
      <c r="OBT63" s="403"/>
      <c r="OBU63" s="404"/>
      <c r="OBV63" s="405"/>
      <c r="OBW63" s="405"/>
      <c r="OBX63" s="405"/>
      <c r="OBY63" s="405"/>
      <c r="OBZ63" s="405"/>
      <c r="OCA63" s="406"/>
      <c r="OCB63" s="401"/>
      <c r="OCC63" s="402"/>
      <c r="OCD63" s="403"/>
      <c r="OCE63" s="403"/>
      <c r="OCF63" s="404"/>
      <c r="OCG63" s="405"/>
      <c r="OCH63" s="405"/>
      <c r="OCI63" s="405"/>
      <c r="OCJ63" s="405"/>
      <c r="OCK63" s="405"/>
      <c r="OCL63" s="406"/>
      <c r="OCM63" s="401"/>
      <c r="OCN63" s="402"/>
      <c r="OCO63" s="403"/>
      <c r="OCP63" s="403"/>
      <c r="OCQ63" s="404"/>
      <c r="OCR63" s="405"/>
      <c r="OCS63" s="405"/>
      <c r="OCT63" s="405"/>
      <c r="OCU63" s="405"/>
      <c r="OCV63" s="405"/>
      <c r="OCW63" s="406"/>
      <c r="OCX63" s="401"/>
      <c r="OCY63" s="402"/>
      <c r="OCZ63" s="403"/>
      <c r="ODA63" s="403"/>
      <c r="ODB63" s="404"/>
      <c r="ODC63" s="405"/>
      <c r="ODD63" s="405"/>
      <c r="ODE63" s="405"/>
      <c r="ODF63" s="405"/>
      <c r="ODG63" s="405"/>
      <c r="ODH63" s="406"/>
      <c r="ODI63" s="401"/>
      <c r="ODJ63" s="402"/>
      <c r="ODK63" s="403"/>
      <c r="ODL63" s="403"/>
      <c r="ODM63" s="404"/>
      <c r="ODN63" s="405"/>
      <c r="ODO63" s="405"/>
      <c r="ODP63" s="405"/>
      <c r="ODQ63" s="405"/>
      <c r="ODR63" s="405"/>
      <c r="ODS63" s="406"/>
      <c r="ODT63" s="401"/>
      <c r="ODU63" s="402"/>
      <c r="ODV63" s="403"/>
      <c r="ODW63" s="403"/>
      <c r="ODX63" s="404"/>
      <c r="ODY63" s="405"/>
      <c r="ODZ63" s="405"/>
      <c r="OEA63" s="405"/>
      <c r="OEB63" s="405"/>
      <c r="OEC63" s="405"/>
      <c r="OED63" s="406"/>
      <c r="OEE63" s="401"/>
      <c r="OEF63" s="402"/>
      <c r="OEG63" s="403"/>
      <c r="OEH63" s="403"/>
      <c r="OEI63" s="404"/>
      <c r="OEJ63" s="405"/>
      <c r="OEK63" s="405"/>
      <c r="OEL63" s="405"/>
      <c r="OEM63" s="405"/>
      <c r="OEN63" s="405"/>
      <c r="OEO63" s="406"/>
      <c r="OEP63" s="401"/>
      <c r="OEQ63" s="402"/>
      <c r="OER63" s="403"/>
      <c r="OES63" s="403"/>
      <c r="OET63" s="404"/>
      <c r="OEU63" s="405"/>
      <c r="OEV63" s="405"/>
      <c r="OEW63" s="405"/>
      <c r="OEX63" s="405"/>
      <c r="OEY63" s="405"/>
      <c r="OEZ63" s="406"/>
      <c r="OFA63" s="401"/>
      <c r="OFB63" s="402"/>
      <c r="OFC63" s="403"/>
      <c r="OFD63" s="403"/>
      <c r="OFE63" s="404"/>
      <c r="OFF63" s="405"/>
      <c r="OFG63" s="405"/>
      <c r="OFH63" s="405"/>
      <c r="OFI63" s="405"/>
      <c r="OFJ63" s="405"/>
      <c r="OFK63" s="406"/>
      <c r="OFL63" s="401"/>
      <c r="OFM63" s="402"/>
      <c r="OFN63" s="403"/>
      <c r="OFO63" s="403"/>
      <c r="OFP63" s="404"/>
      <c r="OFQ63" s="405"/>
      <c r="OFR63" s="405"/>
      <c r="OFS63" s="405"/>
      <c r="OFT63" s="405"/>
      <c r="OFU63" s="405"/>
      <c r="OFV63" s="406"/>
      <c r="OFW63" s="401"/>
      <c r="OFX63" s="402"/>
      <c r="OFY63" s="403"/>
      <c r="OFZ63" s="403"/>
      <c r="OGA63" s="404"/>
      <c r="OGB63" s="405"/>
      <c r="OGC63" s="405"/>
      <c r="OGD63" s="405"/>
      <c r="OGE63" s="405"/>
      <c r="OGF63" s="405"/>
      <c r="OGG63" s="406"/>
      <c r="OGH63" s="401"/>
      <c r="OGI63" s="402"/>
      <c r="OGJ63" s="403"/>
      <c r="OGK63" s="403"/>
      <c r="OGL63" s="404"/>
      <c r="OGM63" s="405"/>
      <c r="OGN63" s="405"/>
      <c r="OGO63" s="405"/>
      <c r="OGP63" s="405"/>
      <c r="OGQ63" s="405"/>
      <c r="OGR63" s="406"/>
      <c r="OGS63" s="401"/>
      <c r="OGT63" s="402"/>
      <c r="OGU63" s="403"/>
      <c r="OGV63" s="403"/>
      <c r="OGW63" s="404"/>
      <c r="OGX63" s="405"/>
      <c r="OGY63" s="405"/>
      <c r="OGZ63" s="405"/>
      <c r="OHA63" s="405"/>
      <c r="OHB63" s="405"/>
      <c r="OHC63" s="406"/>
      <c r="OHD63" s="401"/>
      <c r="OHE63" s="402"/>
      <c r="OHF63" s="403"/>
      <c r="OHG63" s="403"/>
      <c r="OHH63" s="404"/>
      <c r="OHI63" s="405"/>
      <c r="OHJ63" s="405"/>
      <c r="OHK63" s="405"/>
      <c r="OHL63" s="405"/>
      <c r="OHM63" s="405"/>
      <c r="OHN63" s="406"/>
      <c r="OHO63" s="401"/>
      <c r="OHP63" s="402"/>
      <c r="OHQ63" s="403"/>
      <c r="OHR63" s="403"/>
      <c r="OHS63" s="404"/>
      <c r="OHT63" s="405"/>
      <c r="OHU63" s="405"/>
      <c r="OHV63" s="405"/>
      <c r="OHW63" s="405"/>
      <c r="OHX63" s="405"/>
      <c r="OHY63" s="406"/>
      <c r="OHZ63" s="401"/>
      <c r="OIA63" s="402"/>
      <c r="OIB63" s="403"/>
      <c r="OIC63" s="403"/>
      <c r="OID63" s="404"/>
      <c r="OIE63" s="405"/>
      <c r="OIF63" s="405"/>
      <c r="OIG63" s="405"/>
      <c r="OIH63" s="405"/>
      <c r="OII63" s="405"/>
      <c r="OIJ63" s="406"/>
      <c r="OIK63" s="401"/>
      <c r="OIL63" s="402"/>
      <c r="OIM63" s="403"/>
      <c r="OIN63" s="403"/>
      <c r="OIO63" s="404"/>
      <c r="OIP63" s="405"/>
      <c r="OIQ63" s="405"/>
      <c r="OIR63" s="405"/>
      <c r="OIS63" s="405"/>
      <c r="OIT63" s="405"/>
      <c r="OIU63" s="406"/>
      <c r="OIV63" s="401"/>
      <c r="OIW63" s="402"/>
      <c r="OIX63" s="403"/>
      <c r="OIY63" s="403"/>
      <c r="OIZ63" s="404"/>
      <c r="OJA63" s="405"/>
      <c r="OJB63" s="405"/>
      <c r="OJC63" s="405"/>
      <c r="OJD63" s="405"/>
      <c r="OJE63" s="405"/>
      <c r="OJF63" s="406"/>
      <c r="OJG63" s="401"/>
      <c r="OJH63" s="402"/>
      <c r="OJI63" s="403"/>
      <c r="OJJ63" s="403"/>
      <c r="OJK63" s="404"/>
      <c r="OJL63" s="405"/>
      <c r="OJM63" s="405"/>
      <c r="OJN63" s="405"/>
      <c r="OJO63" s="405"/>
      <c r="OJP63" s="405"/>
      <c r="OJQ63" s="406"/>
      <c r="OJR63" s="401"/>
      <c r="OJS63" s="402"/>
      <c r="OJT63" s="403"/>
      <c r="OJU63" s="403"/>
      <c r="OJV63" s="404"/>
      <c r="OJW63" s="405"/>
      <c r="OJX63" s="405"/>
      <c r="OJY63" s="405"/>
      <c r="OJZ63" s="405"/>
      <c r="OKA63" s="405"/>
      <c r="OKB63" s="406"/>
      <c r="OKC63" s="401"/>
      <c r="OKD63" s="402"/>
      <c r="OKE63" s="403"/>
      <c r="OKF63" s="403"/>
      <c r="OKG63" s="404"/>
      <c r="OKH63" s="405"/>
      <c r="OKI63" s="405"/>
      <c r="OKJ63" s="405"/>
      <c r="OKK63" s="405"/>
      <c r="OKL63" s="405"/>
      <c r="OKM63" s="406"/>
      <c r="OKN63" s="401"/>
      <c r="OKO63" s="402"/>
      <c r="OKP63" s="403"/>
      <c r="OKQ63" s="403"/>
      <c r="OKR63" s="404"/>
      <c r="OKS63" s="405"/>
      <c r="OKT63" s="405"/>
      <c r="OKU63" s="405"/>
      <c r="OKV63" s="405"/>
      <c r="OKW63" s="405"/>
      <c r="OKX63" s="406"/>
      <c r="OKY63" s="401"/>
      <c r="OKZ63" s="402"/>
      <c r="OLA63" s="403"/>
      <c r="OLB63" s="403"/>
      <c r="OLC63" s="404"/>
      <c r="OLD63" s="405"/>
      <c r="OLE63" s="405"/>
      <c r="OLF63" s="405"/>
      <c r="OLG63" s="405"/>
      <c r="OLH63" s="405"/>
      <c r="OLI63" s="406"/>
      <c r="OLJ63" s="401"/>
      <c r="OLK63" s="402"/>
      <c r="OLL63" s="403"/>
      <c r="OLM63" s="403"/>
      <c r="OLN63" s="404"/>
      <c r="OLO63" s="405"/>
      <c r="OLP63" s="405"/>
      <c r="OLQ63" s="405"/>
      <c r="OLR63" s="405"/>
      <c r="OLS63" s="405"/>
      <c r="OLT63" s="406"/>
      <c r="OLU63" s="401"/>
      <c r="OLV63" s="402"/>
      <c r="OLW63" s="403"/>
      <c r="OLX63" s="403"/>
      <c r="OLY63" s="404"/>
      <c r="OLZ63" s="405"/>
      <c r="OMA63" s="405"/>
      <c r="OMB63" s="405"/>
      <c r="OMC63" s="405"/>
      <c r="OMD63" s="405"/>
      <c r="OME63" s="406"/>
      <c r="OMF63" s="401"/>
      <c r="OMG63" s="402"/>
      <c r="OMH63" s="403"/>
      <c r="OMI63" s="403"/>
      <c r="OMJ63" s="404"/>
      <c r="OMK63" s="405"/>
      <c r="OML63" s="405"/>
      <c r="OMM63" s="405"/>
      <c r="OMN63" s="405"/>
      <c r="OMO63" s="405"/>
      <c r="OMP63" s="406"/>
      <c r="OMQ63" s="401"/>
      <c r="OMR63" s="402"/>
      <c r="OMS63" s="403"/>
      <c r="OMT63" s="403"/>
      <c r="OMU63" s="404"/>
      <c r="OMV63" s="405"/>
      <c r="OMW63" s="405"/>
      <c r="OMX63" s="405"/>
      <c r="OMY63" s="405"/>
      <c r="OMZ63" s="405"/>
      <c r="ONA63" s="406"/>
      <c r="ONB63" s="401"/>
      <c r="ONC63" s="402"/>
      <c r="OND63" s="403"/>
      <c r="ONE63" s="403"/>
      <c r="ONF63" s="404"/>
      <c r="ONG63" s="405"/>
      <c r="ONH63" s="405"/>
      <c r="ONI63" s="405"/>
      <c r="ONJ63" s="405"/>
      <c r="ONK63" s="405"/>
      <c r="ONL63" s="406"/>
      <c r="ONM63" s="401"/>
      <c r="ONN63" s="402"/>
      <c r="ONO63" s="403"/>
      <c r="ONP63" s="403"/>
      <c r="ONQ63" s="404"/>
      <c r="ONR63" s="405"/>
      <c r="ONS63" s="405"/>
      <c r="ONT63" s="405"/>
      <c r="ONU63" s="405"/>
      <c r="ONV63" s="405"/>
      <c r="ONW63" s="406"/>
      <c r="ONX63" s="401"/>
      <c r="ONY63" s="402"/>
      <c r="ONZ63" s="403"/>
      <c r="OOA63" s="403"/>
      <c r="OOB63" s="404"/>
      <c r="OOC63" s="405"/>
      <c r="OOD63" s="405"/>
      <c r="OOE63" s="405"/>
      <c r="OOF63" s="405"/>
      <c r="OOG63" s="405"/>
      <c r="OOH63" s="406"/>
      <c r="OOI63" s="401"/>
      <c r="OOJ63" s="402"/>
      <c r="OOK63" s="403"/>
      <c r="OOL63" s="403"/>
      <c r="OOM63" s="404"/>
      <c r="OON63" s="405"/>
      <c r="OOO63" s="405"/>
      <c r="OOP63" s="405"/>
      <c r="OOQ63" s="405"/>
      <c r="OOR63" s="405"/>
      <c r="OOS63" s="406"/>
      <c r="OOT63" s="401"/>
      <c r="OOU63" s="402"/>
      <c r="OOV63" s="403"/>
      <c r="OOW63" s="403"/>
      <c r="OOX63" s="404"/>
      <c r="OOY63" s="405"/>
      <c r="OOZ63" s="405"/>
      <c r="OPA63" s="405"/>
      <c r="OPB63" s="405"/>
      <c r="OPC63" s="405"/>
      <c r="OPD63" s="406"/>
      <c r="OPE63" s="401"/>
      <c r="OPF63" s="402"/>
      <c r="OPG63" s="403"/>
      <c r="OPH63" s="403"/>
      <c r="OPI63" s="404"/>
      <c r="OPJ63" s="405"/>
      <c r="OPK63" s="405"/>
      <c r="OPL63" s="405"/>
      <c r="OPM63" s="405"/>
      <c r="OPN63" s="405"/>
      <c r="OPO63" s="406"/>
      <c r="OPP63" s="401"/>
      <c r="OPQ63" s="402"/>
      <c r="OPR63" s="403"/>
      <c r="OPS63" s="403"/>
      <c r="OPT63" s="404"/>
      <c r="OPU63" s="405"/>
      <c r="OPV63" s="405"/>
      <c r="OPW63" s="405"/>
      <c r="OPX63" s="405"/>
      <c r="OPY63" s="405"/>
      <c r="OPZ63" s="406"/>
      <c r="OQA63" s="401"/>
      <c r="OQB63" s="402"/>
      <c r="OQC63" s="403"/>
      <c r="OQD63" s="403"/>
      <c r="OQE63" s="404"/>
      <c r="OQF63" s="405"/>
      <c r="OQG63" s="405"/>
      <c r="OQH63" s="405"/>
      <c r="OQI63" s="405"/>
      <c r="OQJ63" s="405"/>
      <c r="OQK63" s="406"/>
      <c r="OQL63" s="401"/>
      <c r="OQM63" s="402"/>
      <c r="OQN63" s="403"/>
      <c r="OQO63" s="403"/>
      <c r="OQP63" s="404"/>
      <c r="OQQ63" s="405"/>
      <c r="OQR63" s="405"/>
      <c r="OQS63" s="405"/>
      <c r="OQT63" s="405"/>
      <c r="OQU63" s="405"/>
      <c r="OQV63" s="406"/>
      <c r="OQW63" s="401"/>
      <c r="OQX63" s="402"/>
      <c r="OQY63" s="403"/>
      <c r="OQZ63" s="403"/>
      <c r="ORA63" s="404"/>
      <c r="ORB63" s="405"/>
      <c r="ORC63" s="405"/>
      <c r="ORD63" s="405"/>
      <c r="ORE63" s="405"/>
      <c r="ORF63" s="405"/>
      <c r="ORG63" s="406"/>
      <c r="ORH63" s="401"/>
      <c r="ORI63" s="402"/>
      <c r="ORJ63" s="403"/>
      <c r="ORK63" s="403"/>
      <c r="ORL63" s="404"/>
      <c r="ORM63" s="405"/>
      <c r="ORN63" s="405"/>
      <c r="ORO63" s="405"/>
      <c r="ORP63" s="405"/>
      <c r="ORQ63" s="405"/>
      <c r="ORR63" s="406"/>
      <c r="ORS63" s="401"/>
      <c r="ORT63" s="402"/>
      <c r="ORU63" s="403"/>
      <c r="ORV63" s="403"/>
      <c r="ORW63" s="404"/>
      <c r="ORX63" s="405"/>
      <c r="ORY63" s="405"/>
      <c r="ORZ63" s="405"/>
      <c r="OSA63" s="405"/>
      <c r="OSB63" s="405"/>
      <c r="OSC63" s="406"/>
      <c r="OSD63" s="401"/>
      <c r="OSE63" s="402"/>
      <c r="OSF63" s="403"/>
      <c r="OSG63" s="403"/>
      <c r="OSH63" s="404"/>
      <c r="OSI63" s="405"/>
      <c r="OSJ63" s="405"/>
      <c r="OSK63" s="405"/>
      <c r="OSL63" s="405"/>
      <c r="OSM63" s="405"/>
      <c r="OSN63" s="406"/>
      <c r="OSO63" s="401"/>
      <c r="OSP63" s="402"/>
      <c r="OSQ63" s="403"/>
      <c r="OSR63" s="403"/>
      <c r="OSS63" s="404"/>
      <c r="OST63" s="405"/>
      <c r="OSU63" s="405"/>
      <c r="OSV63" s="405"/>
      <c r="OSW63" s="405"/>
      <c r="OSX63" s="405"/>
      <c r="OSY63" s="406"/>
      <c r="OSZ63" s="401"/>
      <c r="OTA63" s="402"/>
      <c r="OTB63" s="403"/>
      <c r="OTC63" s="403"/>
      <c r="OTD63" s="404"/>
      <c r="OTE63" s="405"/>
      <c r="OTF63" s="405"/>
      <c r="OTG63" s="405"/>
      <c r="OTH63" s="405"/>
      <c r="OTI63" s="405"/>
      <c r="OTJ63" s="406"/>
      <c r="OTK63" s="401"/>
      <c r="OTL63" s="402"/>
      <c r="OTM63" s="403"/>
      <c r="OTN63" s="403"/>
      <c r="OTO63" s="404"/>
      <c r="OTP63" s="405"/>
      <c r="OTQ63" s="405"/>
      <c r="OTR63" s="405"/>
      <c r="OTS63" s="405"/>
      <c r="OTT63" s="405"/>
      <c r="OTU63" s="406"/>
      <c r="OTV63" s="401"/>
      <c r="OTW63" s="402"/>
      <c r="OTX63" s="403"/>
      <c r="OTY63" s="403"/>
      <c r="OTZ63" s="404"/>
      <c r="OUA63" s="405"/>
      <c r="OUB63" s="405"/>
      <c r="OUC63" s="405"/>
      <c r="OUD63" s="405"/>
      <c r="OUE63" s="405"/>
      <c r="OUF63" s="406"/>
      <c r="OUG63" s="401"/>
      <c r="OUH63" s="402"/>
      <c r="OUI63" s="403"/>
      <c r="OUJ63" s="403"/>
      <c r="OUK63" s="404"/>
      <c r="OUL63" s="405"/>
      <c r="OUM63" s="405"/>
      <c r="OUN63" s="405"/>
      <c r="OUO63" s="405"/>
      <c r="OUP63" s="405"/>
      <c r="OUQ63" s="406"/>
      <c r="OUR63" s="401"/>
      <c r="OUS63" s="402"/>
      <c r="OUT63" s="403"/>
      <c r="OUU63" s="403"/>
      <c r="OUV63" s="404"/>
      <c r="OUW63" s="405"/>
      <c r="OUX63" s="405"/>
      <c r="OUY63" s="405"/>
      <c r="OUZ63" s="405"/>
      <c r="OVA63" s="405"/>
      <c r="OVB63" s="406"/>
      <c r="OVC63" s="401"/>
      <c r="OVD63" s="402"/>
      <c r="OVE63" s="403"/>
      <c r="OVF63" s="403"/>
      <c r="OVG63" s="404"/>
      <c r="OVH63" s="405"/>
      <c r="OVI63" s="405"/>
      <c r="OVJ63" s="405"/>
      <c r="OVK63" s="405"/>
      <c r="OVL63" s="405"/>
      <c r="OVM63" s="406"/>
      <c r="OVN63" s="401"/>
      <c r="OVO63" s="402"/>
      <c r="OVP63" s="403"/>
      <c r="OVQ63" s="403"/>
      <c r="OVR63" s="404"/>
      <c r="OVS63" s="405"/>
      <c r="OVT63" s="405"/>
      <c r="OVU63" s="405"/>
      <c r="OVV63" s="405"/>
      <c r="OVW63" s="405"/>
      <c r="OVX63" s="406"/>
      <c r="OVY63" s="401"/>
      <c r="OVZ63" s="402"/>
      <c r="OWA63" s="403"/>
      <c r="OWB63" s="403"/>
      <c r="OWC63" s="404"/>
      <c r="OWD63" s="405"/>
      <c r="OWE63" s="405"/>
      <c r="OWF63" s="405"/>
      <c r="OWG63" s="405"/>
      <c r="OWH63" s="405"/>
      <c r="OWI63" s="406"/>
      <c r="OWJ63" s="401"/>
      <c r="OWK63" s="402"/>
      <c r="OWL63" s="403"/>
      <c r="OWM63" s="403"/>
      <c r="OWN63" s="404"/>
      <c r="OWO63" s="405"/>
      <c r="OWP63" s="405"/>
      <c r="OWQ63" s="405"/>
      <c r="OWR63" s="405"/>
      <c r="OWS63" s="405"/>
      <c r="OWT63" s="406"/>
      <c r="OWU63" s="401"/>
      <c r="OWV63" s="402"/>
      <c r="OWW63" s="403"/>
      <c r="OWX63" s="403"/>
      <c r="OWY63" s="404"/>
      <c r="OWZ63" s="405"/>
      <c r="OXA63" s="405"/>
      <c r="OXB63" s="405"/>
      <c r="OXC63" s="405"/>
      <c r="OXD63" s="405"/>
      <c r="OXE63" s="406"/>
      <c r="OXF63" s="401"/>
      <c r="OXG63" s="402"/>
      <c r="OXH63" s="403"/>
      <c r="OXI63" s="403"/>
      <c r="OXJ63" s="404"/>
      <c r="OXK63" s="405"/>
      <c r="OXL63" s="405"/>
      <c r="OXM63" s="405"/>
      <c r="OXN63" s="405"/>
      <c r="OXO63" s="405"/>
      <c r="OXP63" s="406"/>
      <c r="OXQ63" s="401"/>
      <c r="OXR63" s="402"/>
      <c r="OXS63" s="403"/>
      <c r="OXT63" s="403"/>
      <c r="OXU63" s="404"/>
      <c r="OXV63" s="405"/>
      <c r="OXW63" s="405"/>
      <c r="OXX63" s="405"/>
      <c r="OXY63" s="405"/>
      <c r="OXZ63" s="405"/>
      <c r="OYA63" s="406"/>
      <c r="OYB63" s="401"/>
      <c r="OYC63" s="402"/>
      <c r="OYD63" s="403"/>
      <c r="OYE63" s="403"/>
      <c r="OYF63" s="404"/>
      <c r="OYG63" s="405"/>
      <c r="OYH63" s="405"/>
      <c r="OYI63" s="405"/>
      <c r="OYJ63" s="405"/>
      <c r="OYK63" s="405"/>
      <c r="OYL63" s="406"/>
      <c r="OYM63" s="401"/>
      <c r="OYN63" s="402"/>
      <c r="OYO63" s="403"/>
      <c r="OYP63" s="403"/>
      <c r="OYQ63" s="404"/>
      <c r="OYR63" s="405"/>
      <c r="OYS63" s="405"/>
      <c r="OYT63" s="405"/>
      <c r="OYU63" s="405"/>
      <c r="OYV63" s="405"/>
      <c r="OYW63" s="406"/>
      <c r="OYX63" s="401"/>
      <c r="OYY63" s="402"/>
      <c r="OYZ63" s="403"/>
      <c r="OZA63" s="403"/>
      <c r="OZB63" s="404"/>
      <c r="OZC63" s="405"/>
      <c r="OZD63" s="405"/>
      <c r="OZE63" s="405"/>
      <c r="OZF63" s="405"/>
      <c r="OZG63" s="405"/>
      <c r="OZH63" s="406"/>
      <c r="OZI63" s="401"/>
      <c r="OZJ63" s="402"/>
      <c r="OZK63" s="403"/>
      <c r="OZL63" s="403"/>
      <c r="OZM63" s="404"/>
      <c r="OZN63" s="405"/>
      <c r="OZO63" s="405"/>
      <c r="OZP63" s="405"/>
      <c r="OZQ63" s="405"/>
      <c r="OZR63" s="405"/>
      <c r="OZS63" s="406"/>
      <c r="OZT63" s="401"/>
      <c r="OZU63" s="402"/>
      <c r="OZV63" s="403"/>
      <c r="OZW63" s="403"/>
      <c r="OZX63" s="404"/>
      <c r="OZY63" s="405"/>
      <c r="OZZ63" s="405"/>
      <c r="PAA63" s="405"/>
      <c r="PAB63" s="405"/>
      <c r="PAC63" s="405"/>
      <c r="PAD63" s="406"/>
      <c r="PAE63" s="401"/>
      <c r="PAF63" s="402"/>
      <c r="PAG63" s="403"/>
      <c r="PAH63" s="403"/>
      <c r="PAI63" s="404"/>
      <c r="PAJ63" s="405"/>
      <c r="PAK63" s="405"/>
      <c r="PAL63" s="405"/>
      <c r="PAM63" s="405"/>
      <c r="PAN63" s="405"/>
      <c r="PAO63" s="406"/>
      <c r="PAP63" s="401"/>
      <c r="PAQ63" s="402"/>
      <c r="PAR63" s="403"/>
      <c r="PAS63" s="403"/>
      <c r="PAT63" s="404"/>
      <c r="PAU63" s="405"/>
      <c r="PAV63" s="405"/>
      <c r="PAW63" s="405"/>
      <c r="PAX63" s="405"/>
      <c r="PAY63" s="405"/>
      <c r="PAZ63" s="406"/>
      <c r="PBA63" s="401"/>
      <c r="PBB63" s="402"/>
      <c r="PBC63" s="403"/>
      <c r="PBD63" s="403"/>
      <c r="PBE63" s="404"/>
      <c r="PBF63" s="405"/>
      <c r="PBG63" s="405"/>
      <c r="PBH63" s="405"/>
      <c r="PBI63" s="405"/>
      <c r="PBJ63" s="405"/>
      <c r="PBK63" s="406"/>
      <c r="PBL63" s="401"/>
      <c r="PBM63" s="402"/>
      <c r="PBN63" s="403"/>
      <c r="PBO63" s="403"/>
      <c r="PBP63" s="404"/>
      <c r="PBQ63" s="405"/>
      <c r="PBR63" s="405"/>
      <c r="PBS63" s="405"/>
      <c r="PBT63" s="405"/>
      <c r="PBU63" s="405"/>
      <c r="PBV63" s="406"/>
      <c r="PBW63" s="401"/>
      <c r="PBX63" s="402"/>
      <c r="PBY63" s="403"/>
      <c r="PBZ63" s="403"/>
      <c r="PCA63" s="404"/>
      <c r="PCB63" s="405"/>
      <c r="PCC63" s="405"/>
      <c r="PCD63" s="405"/>
      <c r="PCE63" s="405"/>
      <c r="PCF63" s="405"/>
      <c r="PCG63" s="406"/>
      <c r="PCH63" s="401"/>
      <c r="PCI63" s="402"/>
      <c r="PCJ63" s="403"/>
      <c r="PCK63" s="403"/>
      <c r="PCL63" s="404"/>
      <c r="PCM63" s="405"/>
      <c r="PCN63" s="405"/>
      <c r="PCO63" s="405"/>
      <c r="PCP63" s="405"/>
      <c r="PCQ63" s="405"/>
      <c r="PCR63" s="406"/>
      <c r="PCS63" s="401"/>
      <c r="PCT63" s="402"/>
      <c r="PCU63" s="403"/>
      <c r="PCV63" s="403"/>
      <c r="PCW63" s="404"/>
      <c r="PCX63" s="405"/>
      <c r="PCY63" s="405"/>
      <c r="PCZ63" s="405"/>
      <c r="PDA63" s="405"/>
      <c r="PDB63" s="405"/>
      <c r="PDC63" s="406"/>
      <c r="PDD63" s="401"/>
      <c r="PDE63" s="402"/>
      <c r="PDF63" s="403"/>
      <c r="PDG63" s="403"/>
      <c r="PDH63" s="404"/>
      <c r="PDI63" s="405"/>
      <c r="PDJ63" s="405"/>
      <c r="PDK63" s="405"/>
      <c r="PDL63" s="405"/>
      <c r="PDM63" s="405"/>
      <c r="PDN63" s="406"/>
      <c r="PDO63" s="401"/>
      <c r="PDP63" s="402"/>
      <c r="PDQ63" s="403"/>
      <c r="PDR63" s="403"/>
      <c r="PDS63" s="404"/>
      <c r="PDT63" s="405"/>
      <c r="PDU63" s="405"/>
      <c r="PDV63" s="405"/>
      <c r="PDW63" s="405"/>
      <c r="PDX63" s="405"/>
      <c r="PDY63" s="406"/>
      <c r="PDZ63" s="401"/>
      <c r="PEA63" s="402"/>
      <c r="PEB63" s="403"/>
      <c r="PEC63" s="403"/>
      <c r="PED63" s="404"/>
      <c r="PEE63" s="405"/>
      <c r="PEF63" s="405"/>
      <c r="PEG63" s="405"/>
      <c r="PEH63" s="405"/>
      <c r="PEI63" s="405"/>
      <c r="PEJ63" s="406"/>
      <c r="PEK63" s="401"/>
      <c r="PEL63" s="402"/>
      <c r="PEM63" s="403"/>
      <c r="PEN63" s="403"/>
      <c r="PEO63" s="404"/>
      <c r="PEP63" s="405"/>
      <c r="PEQ63" s="405"/>
      <c r="PER63" s="405"/>
      <c r="PES63" s="405"/>
      <c r="PET63" s="405"/>
      <c r="PEU63" s="406"/>
      <c r="PEV63" s="401"/>
      <c r="PEW63" s="402"/>
      <c r="PEX63" s="403"/>
      <c r="PEY63" s="403"/>
      <c r="PEZ63" s="404"/>
      <c r="PFA63" s="405"/>
      <c r="PFB63" s="405"/>
      <c r="PFC63" s="405"/>
      <c r="PFD63" s="405"/>
      <c r="PFE63" s="405"/>
      <c r="PFF63" s="406"/>
      <c r="PFG63" s="401"/>
      <c r="PFH63" s="402"/>
      <c r="PFI63" s="403"/>
      <c r="PFJ63" s="403"/>
      <c r="PFK63" s="404"/>
      <c r="PFL63" s="405"/>
      <c r="PFM63" s="405"/>
      <c r="PFN63" s="405"/>
      <c r="PFO63" s="405"/>
      <c r="PFP63" s="405"/>
      <c r="PFQ63" s="406"/>
      <c r="PFR63" s="401"/>
      <c r="PFS63" s="402"/>
      <c r="PFT63" s="403"/>
      <c r="PFU63" s="403"/>
      <c r="PFV63" s="404"/>
      <c r="PFW63" s="405"/>
      <c r="PFX63" s="405"/>
      <c r="PFY63" s="405"/>
      <c r="PFZ63" s="405"/>
      <c r="PGA63" s="405"/>
      <c r="PGB63" s="406"/>
      <c r="PGC63" s="401"/>
      <c r="PGD63" s="402"/>
      <c r="PGE63" s="403"/>
      <c r="PGF63" s="403"/>
      <c r="PGG63" s="404"/>
      <c r="PGH63" s="405"/>
      <c r="PGI63" s="405"/>
      <c r="PGJ63" s="405"/>
      <c r="PGK63" s="405"/>
      <c r="PGL63" s="405"/>
      <c r="PGM63" s="406"/>
      <c r="PGN63" s="401"/>
      <c r="PGO63" s="402"/>
      <c r="PGP63" s="403"/>
      <c r="PGQ63" s="403"/>
      <c r="PGR63" s="404"/>
      <c r="PGS63" s="405"/>
      <c r="PGT63" s="405"/>
      <c r="PGU63" s="405"/>
      <c r="PGV63" s="405"/>
      <c r="PGW63" s="405"/>
      <c r="PGX63" s="406"/>
      <c r="PGY63" s="401"/>
      <c r="PGZ63" s="402"/>
      <c r="PHA63" s="403"/>
      <c r="PHB63" s="403"/>
      <c r="PHC63" s="404"/>
      <c r="PHD63" s="405"/>
      <c r="PHE63" s="405"/>
      <c r="PHF63" s="405"/>
      <c r="PHG63" s="405"/>
      <c r="PHH63" s="405"/>
      <c r="PHI63" s="406"/>
      <c r="PHJ63" s="401"/>
      <c r="PHK63" s="402"/>
      <c r="PHL63" s="403"/>
      <c r="PHM63" s="403"/>
      <c r="PHN63" s="404"/>
      <c r="PHO63" s="405"/>
      <c r="PHP63" s="405"/>
      <c r="PHQ63" s="405"/>
      <c r="PHR63" s="405"/>
      <c r="PHS63" s="405"/>
      <c r="PHT63" s="406"/>
      <c r="PHU63" s="401"/>
      <c r="PHV63" s="402"/>
      <c r="PHW63" s="403"/>
      <c r="PHX63" s="403"/>
      <c r="PHY63" s="404"/>
      <c r="PHZ63" s="405"/>
      <c r="PIA63" s="405"/>
      <c r="PIB63" s="405"/>
      <c r="PIC63" s="405"/>
      <c r="PID63" s="405"/>
      <c r="PIE63" s="406"/>
      <c r="PIF63" s="401"/>
      <c r="PIG63" s="402"/>
      <c r="PIH63" s="403"/>
      <c r="PII63" s="403"/>
      <c r="PIJ63" s="404"/>
      <c r="PIK63" s="405"/>
      <c r="PIL63" s="405"/>
      <c r="PIM63" s="405"/>
      <c r="PIN63" s="405"/>
      <c r="PIO63" s="405"/>
      <c r="PIP63" s="406"/>
      <c r="PIQ63" s="401"/>
      <c r="PIR63" s="402"/>
      <c r="PIS63" s="403"/>
      <c r="PIT63" s="403"/>
      <c r="PIU63" s="404"/>
      <c r="PIV63" s="405"/>
      <c r="PIW63" s="405"/>
      <c r="PIX63" s="405"/>
      <c r="PIY63" s="405"/>
      <c r="PIZ63" s="405"/>
      <c r="PJA63" s="406"/>
      <c r="PJB63" s="401"/>
      <c r="PJC63" s="402"/>
      <c r="PJD63" s="403"/>
      <c r="PJE63" s="403"/>
      <c r="PJF63" s="404"/>
      <c r="PJG63" s="405"/>
      <c r="PJH63" s="405"/>
      <c r="PJI63" s="405"/>
      <c r="PJJ63" s="405"/>
      <c r="PJK63" s="405"/>
      <c r="PJL63" s="406"/>
      <c r="PJM63" s="401"/>
      <c r="PJN63" s="402"/>
      <c r="PJO63" s="403"/>
      <c r="PJP63" s="403"/>
      <c r="PJQ63" s="404"/>
      <c r="PJR63" s="405"/>
      <c r="PJS63" s="405"/>
      <c r="PJT63" s="405"/>
      <c r="PJU63" s="405"/>
      <c r="PJV63" s="405"/>
      <c r="PJW63" s="406"/>
      <c r="PJX63" s="401"/>
      <c r="PJY63" s="402"/>
      <c r="PJZ63" s="403"/>
      <c r="PKA63" s="403"/>
      <c r="PKB63" s="404"/>
      <c r="PKC63" s="405"/>
      <c r="PKD63" s="405"/>
      <c r="PKE63" s="405"/>
      <c r="PKF63" s="405"/>
      <c r="PKG63" s="405"/>
      <c r="PKH63" s="406"/>
      <c r="PKI63" s="401"/>
      <c r="PKJ63" s="402"/>
      <c r="PKK63" s="403"/>
      <c r="PKL63" s="403"/>
      <c r="PKM63" s="404"/>
      <c r="PKN63" s="405"/>
      <c r="PKO63" s="405"/>
      <c r="PKP63" s="405"/>
      <c r="PKQ63" s="405"/>
      <c r="PKR63" s="405"/>
      <c r="PKS63" s="406"/>
      <c r="PKT63" s="401"/>
      <c r="PKU63" s="402"/>
      <c r="PKV63" s="403"/>
      <c r="PKW63" s="403"/>
      <c r="PKX63" s="404"/>
      <c r="PKY63" s="405"/>
      <c r="PKZ63" s="405"/>
      <c r="PLA63" s="405"/>
      <c r="PLB63" s="405"/>
      <c r="PLC63" s="405"/>
      <c r="PLD63" s="406"/>
      <c r="PLE63" s="401"/>
      <c r="PLF63" s="402"/>
      <c r="PLG63" s="403"/>
      <c r="PLH63" s="403"/>
      <c r="PLI63" s="404"/>
      <c r="PLJ63" s="405"/>
      <c r="PLK63" s="405"/>
      <c r="PLL63" s="405"/>
      <c r="PLM63" s="405"/>
      <c r="PLN63" s="405"/>
      <c r="PLO63" s="406"/>
      <c r="PLP63" s="401"/>
      <c r="PLQ63" s="402"/>
      <c r="PLR63" s="403"/>
      <c r="PLS63" s="403"/>
      <c r="PLT63" s="404"/>
      <c r="PLU63" s="405"/>
      <c r="PLV63" s="405"/>
      <c r="PLW63" s="405"/>
      <c r="PLX63" s="405"/>
      <c r="PLY63" s="405"/>
      <c r="PLZ63" s="406"/>
      <c r="PMA63" s="401"/>
      <c r="PMB63" s="402"/>
      <c r="PMC63" s="403"/>
      <c r="PMD63" s="403"/>
      <c r="PME63" s="404"/>
      <c r="PMF63" s="405"/>
      <c r="PMG63" s="405"/>
      <c r="PMH63" s="405"/>
      <c r="PMI63" s="405"/>
      <c r="PMJ63" s="405"/>
      <c r="PMK63" s="406"/>
      <c r="PML63" s="401"/>
      <c r="PMM63" s="402"/>
      <c r="PMN63" s="403"/>
      <c r="PMO63" s="403"/>
      <c r="PMP63" s="404"/>
      <c r="PMQ63" s="405"/>
      <c r="PMR63" s="405"/>
      <c r="PMS63" s="405"/>
      <c r="PMT63" s="405"/>
      <c r="PMU63" s="405"/>
      <c r="PMV63" s="406"/>
      <c r="PMW63" s="401"/>
      <c r="PMX63" s="402"/>
      <c r="PMY63" s="403"/>
      <c r="PMZ63" s="403"/>
      <c r="PNA63" s="404"/>
      <c r="PNB63" s="405"/>
      <c r="PNC63" s="405"/>
      <c r="PND63" s="405"/>
      <c r="PNE63" s="405"/>
      <c r="PNF63" s="405"/>
      <c r="PNG63" s="406"/>
      <c r="PNH63" s="401"/>
      <c r="PNI63" s="402"/>
      <c r="PNJ63" s="403"/>
      <c r="PNK63" s="403"/>
      <c r="PNL63" s="404"/>
      <c r="PNM63" s="405"/>
      <c r="PNN63" s="405"/>
      <c r="PNO63" s="405"/>
      <c r="PNP63" s="405"/>
      <c r="PNQ63" s="405"/>
      <c r="PNR63" s="406"/>
      <c r="PNS63" s="401"/>
      <c r="PNT63" s="402"/>
      <c r="PNU63" s="403"/>
      <c r="PNV63" s="403"/>
      <c r="PNW63" s="404"/>
      <c r="PNX63" s="405"/>
      <c r="PNY63" s="405"/>
      <c r="PNZ63" s="405"/>
      <c r="POA63" s="405"/>
      <c r="POB63" s="405"/>
      <c r="POC63" s="406"/>
      <c r="POD63" s="401"/>
      <c r="POE63" s="402"/>
      <c r="POF63" s="403"/>
      <c r="POG63" s="403"/>
      <c r="POH63" s="404"/>
      <c r="POI63" s="405"/>
      <c r="POJ63" s="405"/>
      <c r="POK63" s="405"/>
      <c r="POL63" s="405"/>
      <c r="POM63" s="405"/>
      <c r="PON63" s="406"/>
      <c r="POO63" s="401"/>
      <c r="POP63" s="402"/>
      <c r="POQ63" s="403"/>
      <c r="POR63" s="403"/>
      <c r="POS63" s="404"/>
      <c r="POT63" s="405"/>
      <c r="POU63" s="405"/>
      <c r="POV63" s="405"/>
      <c r="POW63" s="405"/>
      <c r="POX63" s="405"/>
      <c r="POY63" s="406"/>
      <c r="POZ63" s="401"/>
      <c r="PPA63" s="402"/>
      <c r="PPB63" s="403"/>
      <c r="PPC63" s="403"/>
      <c r="PPD63" s="404"/>
      <c r="PPE63" s="405"/>
      <c r="PPF63" s="405"/>
      <c r="PPG63" s="405"/>
      <c r="PPH63" s="405"/>
      <c r="PPI63" s="405"/>
      <c r="PPJ63" s="406"/>
      <c r="PPK63" s="401"/>
      <c r="PPL63" s="402"/>
      <c r="PPM63" s="403"/>
      <c r="PPN63" s="403"/>
      <c r="PPO63" s="404"/>
      <c r="PPP63" s="405"/>
      <c r="PPQ63" s="405"/>
      <c r="PPR63" s="405"/>
      <c r="PPS63" s="405"/>
      <c r="PPT63" s="405"/>
      <c r="PPU63" s="406"/>
      <c r="PPV63" s="401"/>
      <c r="PPW63" s="402"/>
      <c r="PPX63" s="403"/>
      <c r="PPY63" s="403"/>
      <c r="PPZ63" s="404"/>
      <c r="PQA63" s="405"/>
      <c r="PQB63" s="405"/>
      <c r="PQC63" s="405"/>
      <c r="PQD63" s="405"/>
      <c r="PQE63" s="405"/>
      <c r="PQF63" s="406"/>
      <c r="PQG63" s="401"/>
      <c r="PQH63" s="402"/>
      <c r="PQI63" s="403"/>
      <c r="PQJ63" s="403"/>
      <c r="PQK63" s="404"/>
      <c r="PQL63" s="405"/>
      <c r="PQM63" s="405"/>
      <c r="PQN63" s="405"/>
      <c r="PQO63" s="405"/>
      <c r="PQP63" s="405"/>
      <c r="PQQ63" s="406"/>
      <c r="PQR63" s="401"/>
      <c r="PQS63" s="402"/>
      <c r="PQT63" s="403"/>
      <c r="PQU63" s="403"/>
      <c r="PQV63" s="404"/>
      <c r="PQW63" s="405"/>
      <c r="PQX63" s="405"/>
      <c r="PQY63" s="405"/>
      <c r="PQZ63" s="405"/>
      <c r="PRA63" s="405"/>
      <c r="PRB63" s="406"/>
      <c r="PRC63" s="401"/>
      <c r="PRD63" s="402"/>
      <c r="PRE63" s="403"/>
      <c r="PRF63" s="403"/>
      <c r="PRG63" s="404"/>
      <c r="PRH63" s="405"/>
      <c r="PRI63" s="405"/>
      <c r="PRJ63" s="405"/>
      <c r="PRK63" s="405"/>
      <c r="PRL63" s="405"/>
      <c r="PRM63" s="406"/>
      <c r="PRN63" s="401"/>
      <c r="PRO63" s="402"/>
      <c r="PRP63" s="403"/>
      <c r="PRQ63" s="403"/>
      <c r="PRR63" s="404"/>
      <c r="PRS63" s="405"/>
      <c r="PRT63" s="405"/>
      <c r="PRU63" s="405"/>
      <c r="PRV63" s="405"/>
      <c r="PRW63" s="405"/>
      <c r="PRX63" s="406"/>
      <c r="PRY63" s="401"/>
      <c r="PRZ63" s="402"/>
      <c r="PSA63" s="403"/>
      <c r="PSB63" s="403"/>
      <c r="PSC63" s="404"/>
      <c r="PSD63" s="405"/>
      <c r="PSE63" s="405"/>
      <c r="PSF63" s="405"/>
      <c r="PSG63" s="405"/>
      <c r="PSH63" s="405"/>
      <c r="PSI63" s="406"/>
      <c r="PSJ63" s="401"/>
      <c r="PSK63" s="402"/>
      <c r="PSL63" s="403"/>
      <c r="PSM63" s="403"/>
      <c r="PSN63" s="404"/>
      <c r="PSO63" s="405"/>
      <c r="PSP63" s="405"/>
      <c r="PSQ63" s="405"/>
      <c r="PSR63" s="405"/>
      <c r="PSS63" s="405"/>
      <c r="PST63" s="406"/>
      <c r="PSU63" s="401"/>
      <c r="PSV63" s="402"/>
      <c r="PSW63" s="403"/>
      <c r="PSX63" s="403"/>
      <c r="PSY63" s="404"/>
      <c r="PSZ63" s="405"/>
      <c r="PTA63" s="405"/>
      <c r="PTB63" s="405"/>
      <c r="PTC63" s="405"/>
      <c r="PTD63" s="405"/>
      <c r="PTE63" s="406"/>
      <c r="PTF63" s="401"/>
      <c r="PTG63" s="402"/>
      <c r="PTH63" s="403"/>
      <c r="PTI63" s="403"/>
      <c r="PTJ63" s="404"/>
      <c r="PTK63" s="405"/>
      <c r="PTL63" s="405"/>
      <c r="PTM63" s="405"/>
      <c r="PTN63" s="405"/>
      <c r="PTO63" s="405"/>
      <c r="PTP63" s="406"/>
      <c r="PTQ63" s="401"/>
      <c r="PTR63" s="402"/>
      <c r="PTS63" s="403"/>
      <c r="PTT63" s="403"/>
      <c r="PTU63" s="404"/>
      <c r="PTV63" s="405"/>
      <c r="PTW63" s="405"/>
      <c r="PTX63" s="405"/>
      <c r="PTY63" s="405"/>
      <c r="PTZ63" s="405"/>
      <c r="PUA63" s="406"/>
      <c r="PUB63" s="401"/>
      <c r="PUC63" s="402"/>
      <c r="PUD63" s="403"/>
      <c r="PUE63" s="403"/>
      <c r="PUF63" s="404"/>
      <c r="PUG63" s="405"/>
      <c r="PUH63" s="405"/>
      <c r="PUI63" s="405"/>
      <c r="PUJ63" s="405"/>
      <c r="PUK63" s="405"/>
      <c r="PUL63" s="406"/>
      <c r="PUM63" s="401"/>
      <c r="PUN63" s="402"/>
      <c r="PUO63" s="403"/>
      <c r="PUP63" s="403"/>
      <c r="PUQ63" s="404"/>
      <c r="PUR63" s="405"/>
      <c r="PUS63" s="405"/>
      <c r="PUT63" s="405"/>
      <c r="PUU63" s="405"/>
      <c r="PUV63" s="405"/>
      <c r="PUW63" s="406"/>
      <c r="PUX63" s="401"/>
      <c r="PUY63" s="402"/>
      <c r="PUZ63" s="403"/>
      <c r="PVA63" s="403"/>
      <c r="PVB63" s="404"/>
      <c r="PVC63" s="405"/>
      <c r="PVD63" s="405"/>
      <c r="PVE63" s="405"/>
      <c r="PVF63" s="405"/>
      <c r="PVG63" s="405"/>
      <c r="PVH63" s="406"/>
      <c r="PVI63" s="401"/>
      <c r="PVJ63" s="402"/>
      <c r="PVK63" s="403"/>
      <c r="PVL63" s="403"/>
      <c r="PVM63" s="404"/>
      <c r="PVN63" s="405"/>
      <c r="PVO63" s="405"/>
      <c r="PVP63" s="405"/>
      <c r="PVQ63" s="405"/>
      <c r="PVR63" s="405"/>
      <c r="PVS63" s="406"/>
      <c r="PVT63" s="401"/>
      <c r="PVU63" s="402"/>
      <c r="PVV63" s="403"/>
      <c r="PVW63" s="403"/>
      <c r="PVX63" s="404"/>
      <c r="PVY63" s="405"/>
      <c r="PVZ63" s="405"/>
      <c r="PWA63" s="405"/>
      <c r="PWB63" s="405"/>
      <c r="PWC63" s="405"/>
      <c r="PWD63" s="406"/>
      <c r="PWE63" s="401"/>
      <c r="PWF63" s="402"/>
      <c r="PWG63" s="403"/>
      <c r="PWH63" s="403"/>
      <c r="PWI63" s="404"/>
      <c r="PWJ63" s="405"/>
      <c r="PWK63" s="405"/>
      <c r="PWL63" s="405"/>
      <c r="PWM63" s="405"/>
      <c r="PWN63" s="405"/>
      <c r="PWO63" s="406"/>
      <c r="PWP63" s="401"/>
      <c r="PWQ63" s="402"/>
      <c r="PWR63" s="403"/>
      <c r="PWS63" s="403"/>
      <c r="PWT63" s="404"/>
      <c r="PWU63" s="405"/>
      <c r="PWV63" s="405"/>
      <c r="PWW63" s="405"/>
      <c r="PWX63" s="405"/>
      <c r="PWY63" s="405"/>
      <c r="PWZ63" s="406"/>
      <c r="PXA63" s="401"/>
      <c r="PXB63" s="402"/>
      <c r="PXC63" s="403"/>
      <c r="PXD63" s="403"/>
      <c r="PXE63" s="404"/>
      <c r="PXF63" s="405"/>
      <c r="PXG63" s="405"/>
      <c r="PXH63" s="405"/>
      <c r="PXI63" s="405"/>
      <c r="PXJ63" s="405"/>
      <c r="PXK63" s="406"/>
      <c r="PXL63" s="401"/>
      <c r="PXM63" s="402"/>
      <c r="PXN63" s="403"/>
      <c r="PXO63" s="403"/>
      <c r="PXP63" s="404"/>
      <c r="PXQ63" s="405"/>
      <c r="PXR63" s="405"/>
      <c r="PXS63" s="405"/>
      <c r="PXT63" s="405"/>
      <c r="PXU63" s="405"/>
      <c r="PXV63" s="406"/>
      <c r="PXW63" s="401"/>
      <c r="PXX63" s="402"/>
      <c r="PXY63" s="403"/>
      <c r="PXZ63" s="403"/>
      <c r="PYA63" s="404"/>
      <c r="PYB63" s="405"/>
      <c r="PYC63" s="405"/>
      <c r="PYD63" s="405"/>
      <c r="PYE63" s="405"/>
      <c r="PYF63" s="405"/>
      <c r="PYG63" s="406"/>
      <c r="PYH63" s="401"/>
      <c r="PYI63" s="402"/>
      <c r="PYJ63" s="403"/>
      <c r="PYK63" s="403"/>
      <c r="PYL63" s="404"/>
      <c r="PYM63" s="405"/>
      <c r="PYN63" s="405"/>
      <c r="PYO63" s="405"/>
      <c r="PYP63" s="405"/>
      <c r="PYQ63" s="405"/>
      <c r="PYR63" s="406"/>
      <c r="PYS63" s="401"/>
      <c r="PYT63" s="402"/>
      <c r="PYU63" s="403"/>
      <c r="PYV63" s="403"/>
      <c r="PYW63" s="404"/>
      <c r="PYX63" s="405"/>
      <c r="PYY63" s="405"/>
      <c r="PYZ63" s="405"/>
      <c r="PZA63" s="405"/>
      <c r="PZB63" s="405"/>
      <c r="PZC63" s="406"/>
      <c r="PZD63" s="401"/>
      <c r="PZE63" s="402"/>
      <c r="PZF63" s="403"/>
      <c r="PZG63" s="403"/>
      <c r="PZH63" s="404"/>
      <c r="PZI63" s="405"/>
      <c r="PZJ63" s="405"/>
      <c r="PZK63" s="405"/>
      <c r="PZL63" s="405"/>
      <c r="PZM63" s="405"/>
      <c r="PZN63" s="406"/>
      <c r="PZO63" s="401"/>
      <c r="PZP63" s="402"/>
      <c r="PZQ63" s="403"/>
      <c r="PZR63" s="403"/>
      <c r="PZS63" s="404"/>
      <c r="PZT63" s="405"/>
      <c r="PZU63" s="405"/>
      <c r="PZV63" s="405"/>
      <c r="PZW63" s="405"/>
      <c r="PZX63" s="405"/>
      <c r="PZY63" s="406"/>
      <c r="PZZ63" s="401"/>
      <c r="QAA63" s="402"/>
      <c r="QAB63" s="403"/>
      <c r="QAC63" s="403"/>
      <c r="QAD63" s="404"/>
      <c r="QAE63" s="405"/>
      <c r="QAF63" s="405"/>
      <c r="QAG63" s="405"/>
      <c r="QAH63" s="405"/>
      <c r="QAI63" s="405"/>
      <c r="QAJ63" s="406"/>
      <c r="QAK63" s="401"/>
      <c r="QAL63" s="402"/>
      <c r="QAM63" s="403"/>
      <c r="QAN63" s="403"/>
      <c r="QAO63" s="404"/>
      <c r="QAP63" s="405"/>
      <c r="QAQ63" s="405"/>
      <c r="QAR63" s="405"/>
      <c r="QAS63" s="405"/>
      <c r="QAT63" s="405"/>
      <c r="QAU63" s="406"/>
      <c r="QAV63" s="401"/>
      <c r="QAW63" s="402"/>
      <c r="QAX63" s="403"/>
      <c r="QAY63" s="403"/>
      <c r="QAZ63" s="404"/>
      <c r="QBA63" s="405"/>
      <c r="QBB63" s="405"/>
      <c r="QBC63" s="405"/>
      <c r="QBD63" s="405"/>
      <c r="QBE63" s="405"/>
      <c r="QBF63" s="406"/>
      <c r="QBG63" s="401"/>
      <c r="QBH63" s="402"/>
      <c r="QBI63" s="403"/>
      <c r="QBJ63" s="403"/>
      <c r="QBK63" s="404"/>
      <c r="QBL63" s="405"/>
      <c r="QBM63" s="405"/>
      <c r="QBN63" s="405"/>
      <c r="QBO63" s="405"/>
      <c r="QBP63" s="405"/>
      <c r="QBQ63" s="406"/>
      <c r="QBR63" s="401"/>
      <c r="QBS63" s="402"/>
      <c r="QBT63" s="403"/>
      <c r="QBU63" s="403"/>
      <c r="QBV63" s="404"/>
      <c r="QBW63" s="405"/>
      <c r="QBX63" s="405"/>
      <c r="QBY63" s="405"/>
      <c r="QBZ63" s="405"/>
      <c r="QCA63" s="405"/>
      <c r="QCB63" s="406"/>
      <c r="QCC63" s="401"/>
      <c r="QCD63" s="402"/>
      <c r="QCE63" s="403"/>
      <c r="QCF63" s="403"/>
      <c r="QCG63" s="404"/>
      <c r="QCH63" s="405"/>
      <c r="QCI63" s="405"/>
      <c r="QCJ63" s="405"/>
      <c r="QCK63" s="405"/>
      <c r="QCL63" s="405"/>
      <c r="QCM63" s="406"/>
      <c r="QCN63" s="401"/>
      <c r="QCO63" s="402"/>
      <c r="QCP63" s="403"/>
      <c r="QCQ63" s="403"/>
      <c r="QCR63" s="404"/>
      <c r="QCS63" s="405"/>
      <c r="QCT63" s="405"/>
      <c r="QCU63" s="405"/>
      <c r="QCV63" s="405"/>
      <c r="QCW63" s="405"/>
      <c r="QCX63" s="406"/>
      <c r="QCY63" s="401"/>
      <c r="QCZ63" s="402"/>
      <c r="QDA63" s="403"/>
      <c r="QDB63" s="403"/>
      <c r="QDC63" s="404"/>
      <c r="QDD63" s="405"/>
      <c r="QDE63" s="405"/>
      <c r="QDF63" s="405"/>
      <c r="QDG63" s="405"/>
      <c r="QDH63" s="405"/>
      <c r="QDI63" s="406"/>
      <c r="QDJ63" s="401"/>
      <c r="QDK63" s="402"/>
      <c r="QDL63" s="403"/>
      <c r="QDM63" s="403"/>
      <c r="QDN63" s="404"/>
      <c r="QDO63" s="405"/>
      <c r="QDP63" s="405"/>
      <c r="QDQ63" s="405"/>
      <c r="QDR63" s="405"/>
      <c r="QDS63" s="405"/>
      <c r="QDT63" s="406"/>
      <c r="QDU63" s="401"/>
      <c r="QDV63" s="402"/>
      <c r="QDW63" s="403"/>
      <c r="QDX63" s="403"/>
      <c r="QDY63" s="404"/>
      <c r="QDZ63" s="405"/>
      <c r="QEA63" s="405"/>
      <c r="QEB63" s="405"/>
      <c r="QEC63" s="405"/>
      <c r="QED63" s="405"/>
      <c r="QEE63" s="406"/>
      <c r="QEF63" s="401"/>
      <c r="QEG63" s="402"/>
      <c r="QEH63" s="403"/>
      <c r="QEI63" s="403"/>
      <c r="QEJ63" s="404"/>
      <c r="QEK63" s="405"/>
      <c r="QEL63" s="405"/>
      <c r="QEM63" s="405"/>
      <c r="QEN63" s="405"/>
      <c r="QEO63" s="405"/>
      <c r="QEP63" s="406"/>
      <c r="QEQ63" s="401"/>
      <c r="QER63" s="402"/>
      <c r="QES63" s="403"/>
      <c r="QET63" s="403"/>
      <c r="QEU63" s="404"/>
      <c r="QEV63" s="405"/>
      <c r="QEW63" s="405"/>
      <c r="QEX63" s="405"/>
      <c r="QEY63" s="405"/>
      <c r="QEZ63" s="405"/>
      <c r="QFA63" s="406"/>
      <c r="QFB63" s="401"/>
      <c r="QFC63" s="402"/>
      <c r="QFD63" s="403"/>
      <c r="QFE63" s="403"/>
      <c r="QFF63" s="404"/>
      <c r="QFG63" s="405"/>
      <c r="QFH63" s="405"/>
      <c r="QFI63" s="405"/>
      <c r="QFJ63" s="405"/>
      <c r="QFK63" s="405"/>
      <c r="QFL63" s="406"/>
      <c r="QFM63" s="401"/>
      <c r="QFN63" s="402"/>
      <c r="QFO63" s="403"/>
      <c r="QFP63" s="403"/>
      <c r="QFQ63" s="404"/>
      <c r="QFR63" s="405"/>
      <c r="QFS63" s="405"/>
      <c r="QFT63" s="405"/>
      <c r="QFU63" s="405"/>
      <c r="QFV63" s="405"/>
      <c r="QFW63" s="406"/>
      <c r="QFX63" s="401"/>
      <c r="QFY63" s="402"/>
      <c r="QFZ63" s="403"/>
      <c r="QGA63" s="403"/>
      <c r="QGB63" s="404"/>
      <c r="QGC63" s="405"/>
      <c r="QGD63" s="405"/>
      <c r="QGE63" s="405"/>
      <c r="QGF63" s="405"/>
      <c r="QGG63" s="405"/>
      <c r="QGH63" s="406"/>
      <c r="QGI63" s="401"/>
      <c r="QGJ63" s="402"/>
      <c r="QGK63" s="403"/>
      <c r="QGL63" s="403"/>
      <c r="QGM63" s="404"/>
      <c r="QGN63" s="405"/>
      <c r="QGO63" s="405"/>
      <c r="QGP63" s="405"/>
      <c r="QGQ63" s="405"/>
      <c r="QGR63" s="405"/>
      <c r="QGS63" s="406"/>
      <c r="QGT63" s="401"/>
      <c r="QGU63" s="402"/>
      <c r="QGV63" s="403"/>
      <c r="QGW63" s="403"/>
      <c r="QGX63" s="404"/>
      <c r="QGY63" s="405"/>
      <c r="QGZ63" s="405"/>
      <c r="QHA63" s="405"/>
      <c r="QHB63" s="405"/>
      <c r="QHC63" s="405"/>
      <c r="QHD63" s="406"/>
      <c r="QHE63" s="401"/>
      <c r="QHF63" s="402"/>
      <c r="QHG63" s="403"/>
      <c r="QHH63" s="403"/>
      <c r="QHI63" s="404"/>
      <c r="QHJ63" s="405"/>
      <c r="QHK63" s="405"/>
      <c r="QHL63" s="405"/>
      <c r="QHM63" s="405"/>
      <c r="QHN63" s="405"/>
      <c r="QHO63" s="406"/>
      <c r="QHP63" s="401"/>
      <c r="QHQ63" s="402"/>
      <c r="QHR63" s="403"/>
      <c r="QHS63" s="403"/>
      <c r="QHT63" s="404"/>
      <c r="QHU63" s="405"/>
      <c r="QHV63" s="405"/>
      <c r="QHW63" s="405"/>
      <c r="QHX63" s="405"/>
      <c r="QHY63" s="405"/>
      <c r="QHZ63" s="406"/>
      <c r="QIA63" s="401"/>
      <c r="QIB63" s="402"/>
      <c r="QIC63" s="403"/>
      <c r="QID63" s="403"/>
      <c r="QIE63" s="404"/>
      <c r="QIF63" s="405"/>
      <c r="QIG63" s="405"/>
      <c r="QIH63" s="405"/>
      <c r="QII63" s="405"/>
      <c r="QIJ63" s="405"/>
      <c r="QIK63" s="406"/>
      <c r="QIL63" s="401"/>
      <c r="QIM63" s="402"/>
      <c r="QIN63" s="403"/>
      <c r="QIO63" s="403"/>
      <c r="QIP63" s="404"/>
      <c r="QIQ63" s="405"/>
      <c r="QIR63" s="405"/>
      <c r="QIS63" s="405"/>
      <c r="QIT63" s="405"/>
      <c r="QIU63" s="405"/>
      <c r="QIV63" s="406"/>
      <c r="QIW63" s="401"/>
      <c r="QIX63" s="402"/>
      <c r="QIY63" s="403"/>
      <c r="QIZ63" s="403"/>
      <c r="QJA63" s="404"/>
      <c r="QJB63" s="405"/>
      <c r="QJC63" s="405"/>
      <c r="QJD63" s="405"/>
      <c r="QJE63" s="405"/>
      <c r="QJF63" s="405"/>
      <c r="QJG63" s="406"/>
      <c r="QJH63" s="401"/>
      <c r="QJI63" s="402"/>
      <c r="QJJ63" s="403"/>
      <c r="QJK63" s="403"/>
      <c r="QJL63" s="404"/>
      <c r="QJM63" s="405"/>
      <c r="QJN63" s="405"/>
      <c r="QJO63" s="405"/>
      <c r="QJP63" s="405"/>
      <c r="QJQ63" s="405"/>
      <c r="QJR63" s="406"/>
      <c r="QJS63" s="401"/>
      <c r="QJT63" s="402"/>
      <c r="QJU63" s="403"/>
      <c r="QJV63" s="403"/>
      <c r="QJW63" s="404"/>
      <c r="QJX63" s="405"/>
      <c r="QJY63" s="405"/>
      <c r="QJZ63" s="405"/>
      <c r="QKA63" s="405"/>
      <c r="QKB63" s="405"/>
      <c r="QKC63" s="406"/>
      <c r="QKD63" s="401"/>
      <c r="QKE63" s="402"/>
      <c r="QKF63" s="403"/>
      <c r="QKG63" s="403"/>
      <c r="QKH63" s="404"/>
      <c r="QKI63" s="405"/>
      <c r="QKJ63" s="405"/>
      <c r="QKK63" s="405"/>
      <c r="QKL63" s="405"/>
      <c r="QKM63" s="405"/>
      <c r="QKN63" s="406"/>
      <c r="QKO63" s="401"/>
      <c r="QKP63" s="402"/>
      <c r="QKQ63" s="403"/>
      <c r="QKR63" s="403"/>
      <c r="QKS63" s="404"/>
      <c r="QKT63" s="405"/>
      <c r="QKU63" s="405"/>
      <c r="QKV63" s="405"/>
      <c r="QKW63" s="405"/>
      <c r="QKX63" s="405"/>
      <c r="QKY63" s="406"/>
      <c r="QKZ63" s="401"/>
      <c r="QLA63" s="402"/>
      <c r="QLB63" s="403"/>
      <c r="QLC63" s="403"/>
      <c r="QLD63" s="404"/>
      <c r="QLE63" s="405"/>
      <c r="QLF63" s="405"/>
      <c r="QLG63" s="405"/>
      <c r="QLH63" s="405"/>
      <c r="QLI63" s="405"/>
      <c r="QLJ63" s="406"/>
      <c r="QLK63" s="401"/>
      <c r="QLL63" s="402"/>
      <c r="QLM63" s="403"/>
      <c r="QLN63" s="403"/>
      <c r="QLO63" s="404"/>
      <c r="QLP63" s="405"/>
      <c r="QLQ63" s="405"/>
      <c r="QLR63" s="405"/>
      <c r="QLS63" s="405"/>
      <c r="QLT63" s="405"/>
      <c r="QLU63" s="406"/>
      <c r="QLV63" s="401"/>
      <c r="QLW63" s="402"/>
      <c r="QLX63" s="403"/>
      <c r="QLY63" s="403"/>
      <c r="QLZ63" s="404"/>
      <c r="QMA63" s="405"/>
      <c r="QMB63" s="405"/>
      <c r="QMC63" s="405"/>
      <c r="QMD63" s="405"/>
      <c r="QME63" s="405"/>
      <c r="QMF63" s="406"/>
      <c r="QMG63" s="401"/>
      <c r="QMH63" s="402"/>
      <c r="QMI63" s="403"/>
      <c r="QMJ63" s="403"/>
      <c r="QMK63" s="404"/>
      <c r="QML63" s="405"/>
      <c r="QMM63" s="405"/>
      <c r="QMN63" s="405"/>
      <c r="QMO63" s="405"/>
      <c r="QMP63" s="405"/>
      <c r="QMQ63" s="406"/>
      <c r="QMR63" s="401"/>
      <c r="QMS63" s="402"/>
      <c r="QMT63" s="403"/>
      <c r="QMU63" s="403"/>
      <c r="QMV63" s="404"/>
      <c r="QMW63" s="405"/>
      <c r="QMX63" s="405"/>
      <c r="QMY63" s="405"/>
      <c r="QMZ63" s="405"/>
      <c r="QNA63" s="405"/>
      <c r="QNB63" s="406"/>
      <c r="QNC63" s="401"/>
      <c r="QND63" s="402"/>
      <c r="QNE63" s="403"/>
      <c r="QNF63" s="403"/>
      <c r="QNG63" s="404"/>
      <c r="QNH63" s="405"/>
      <c r="QNI63" s="405"/>
      <c r="QNJ63" s="405"/>
      <c r="QNK63" s="405"/>
      <c r="QNL63" s="405"/>
      <c r="QNM63" s="406"/>
      <c r="QNN63" s="401"/>
      <c r="QNO63" s="402"/>
      <c r="QNP63" s="403"/>
      <c r="QNQ63" s="403"/>
      <c r="QNR63" s="404"/>
      <c r="QNS63" s="405"/>
      <c r="QNT63" s="405"/>
      <c r="QNU63" s="405"/>
      <c r="QNV63" s="405"/>
      <c r="QNW63" s="405"/>
      <c r="QNX63" s="406"/>
      <c r="QNY63" s="401"/>
      <c r="QNZ63" s="402"/>
      <c r="QOA63" s="403"/>
      <c r="QOB63" s="403"/>
      <c r="QOC63" s="404"/>
      <c r="QOD63" s="405"/>
      <c r="QOE63" s="405"/>
      <c r="QOF63" s="405"/>
      <c r="QOG63" s="405"/>
      <c r="QOH63" s="405"/>
      <c r="QOI63" s="406"/>
      <c r="QOJ63" s="401"/>
      <c r="QOK63" s="402"/>
      <c r="QOL63" s="403"/>
      <c r="QOM63" s="403"/>
      <c r="QON63" s="404"/>
      <c r="QOO63" s="405"/>
      <c r="QOP63" s="405"/>
      <c r="QOQ63" s="405"/>
      <c r="QOR63" s="405"/>
      <c r="QOS63" s="405"/>
      <c r="QOT63" s="406"/>
      <c r="QOU63" s="401"/>
      <c r="QOV63" s="402"/>
      <c r="QOW63" s="403"/>
      <c r="QOX63" s="403"/>
      <c r="QOY63" s="404"/>
      <c r="QOZ63" s="405"/>
      <c r="QPA63" s="405"/>
      <c r="QPB63" s="405"/>
      <c r="QPC63" s="405"/>
      <c r="QPD63" s="405"/>
      <c r="QPE63" s="406"/>
      <c r="QPF63" s="401"/>
      <c r="QPG63" s="402"/>
      <c r="QPH63" s="403"/>
      <c r="QPI63" s="403"/>
      <c r="QPJ63" s="404"/>
      <c r="QPK63" s="405"/>
      <c r="QPL63" s="405"/>
      <c r="QPM63" s="405"/>
      <c r="QPN63" s="405"/>
      <c r="QPO63" s="405"/>
      <c r="QPP63" s="406"/>
      <c r="QPQ63" s="401"/>
      <c r="QPR63" s="402"/>
      <c r="QPS63" s="403"/>
      <c r="QPT63" s="403"/>
      <c r="QPU63" s="404"/>
      <c r="QPV63" s="405"/>
      <c r="QPW63" s="405"/>
      <c r="QPX63" s="405"/>
      <c r="QPY63" s="405"/>
      <c r="QPZ63" s="405"/>
      <c r="QQA63" s="406"/>
      <c r="QQB63" s="401"/>
      <c r="QQC63" s="402"/>
      <c r="QQD63" s="403"/>
      <c r="QQE63" s="403"/>
      <c r="QQF63" s="404"/>
      <c r="QQG63" s="405"/>
      <c r="QQH63" s="405"/>
      <c r="QQI63" s="405"/>
      <c r="QQJ63" s="405"/>
      <c r="QQK63" s="405"/>
      <c r="QQL63" s="406"/>
      <c r="QQM63" s="401"/>
      <c r="QQN63" s="402"/>
      <c r="QQO63" s="403"/>
      <c r="QQP63" s="403"/>
      <c r="QQQ63" s="404"/>
      <c r="QQR63" s="405"/>
      <c r="QQS63" s="405"/>
      <c r="QQT63" s="405"/>
      <c r="QQU63" s="405"/>
      <c r="QQV63" s="405"/>
      <c r="QQW63" s="406"/>
      <c r="QQX63" s="401"/>
      <c r="QQY63" s="402"/>
      <c r="QQZ63" s="403"/>
      <c r="QRA63" s="403"/>
      <c r="QRB63" s="404"/>
      <c r="QRC63" s="405"/>
      <c r="QRD63" s="405"/>
      <c r="QRE63" s="405"/>
      <c r="QRF63" s="405"/>
      <c r="QRG63" s="405"/>
      <c r="QRH63" s="406"/>
      <c r="QRI63" s="401"/>
      <c r="QRJ63" s="402"/>
      <c r="QRK63" s="403"/>
      <c r="QRL63" s="403"/>
      <c r="QRM63" s="404"/>
      <c r="QRN63" s="405"/>
      <c r="QRO63" s="405"/>
      <c r="QRP63" s="405"/>
      <c r="QRQ63" s="405"/>
      <c r="QRR63" s="405"/>
      <c r="QRS63" s="406"/>
      <c r="QRT63" s="401"/>
      <c r="QRU63" s="402"/>
      <c r="QRV63" s="403"/>
      <c r="QRW63" s="403"/>
      <c r="QRX63" s="404"/>
      <c r="QRY63" s="405"/>
      <c r="QRZ63" s="405"/>
      <c r="QSA63" s="405"/>
      <c r="QSB63" s="405"/>
      <c r="QSC63" s="405"/>
      <c r="QSD63" s="406"/>
      <c r="QSE63" s="401"/>
      <c r="QSF63" s="402"/>
      <c r="QSG63" s="403"/>
      <c r="QSH63" s="403"/>
      <c r="QSI63" s="404"/>
      <c r="QSJ63" s="405"/>
      <c r="QSK63" s="405"/>
      <c r="QSL63" s="405"/>
      <c r="QSM63" s="405"/>
      <c r="QSN63" s="405"/>
      <c r="QSO63" s="406"/>
      <c r="QSP63" s="401"/>
      <c r="QSQ63" s="402"/>
      <c r="QSR63" s="403"/>
      <c r="QSS63" s="403"/>
      <c r="QST63" s="404"/>
      <c r="QSU63" s="405"/>
      <c r="QSV63" s="405"/>
      <c r="QSW63" s="405"/>
      <c r="QSX63" s="405"/>
      <c r="QSY63" s="405"/>
      <c r="QSZ63" s="406"/>
      <c r="QTA63" s="401"/>
      <c r="QTB63" s="402"/>
      <c r="QTC63" s="403"/>
      <c r="QTD63" s="403"/>
      <c r="QTE63" s="404"/>
      <c r="QTF63" s="405"/>
      <c r="QTG63" s="405"/>
      <c r="QTH63" s="405"/>
      <c r="QTI63" s="405"/>
      <c r="QTJ63" s="405"/>
      <c r="QTK63" s="406"/>
      <c r="QTL63" s="401"/>
      <c r="QTM63" s="402"/>
      <c r="QTN63" s="403"/>
      <c r="QTO63" s="403"/>
      <c r="QTP63" s="404"/>
      <c r="QTQ63" s="405"/>
      <c r="QTR63" s="405"/>
      <c r="QTS63" s="405"/>
      <c r="QTT63" s="405"/>
      <c r="QTU63" s="405"/>
      <c r="QTV63" s="406"/>
      <c r="QTW63" s="401"/>
      <c r="QTX63" s="402"/>
      <c r="QTY63" s="403"/>
      <c r="QTZ63" s="403"/>
      <c r="QUA63" s="404"/>
      <c r="QUB63" s="405"/>
      <c r="QUC63" s="405"/>
      <c r="QUD63" s="405"/>
      <c r="QUE63" s="405"/>
      <c r="QUF63" s="405"/>
      <c r="QUG63" s="406"/>
      <c r="QUH63" s="401"/>
      <c r="QUI63" s="402"/>
      <c r="QUJ63" s="403"/>
      <c r="QUK63" s="403"/>
      <c r="QUL63" s="404"/>
      <c r="QUM63" s="405"/>
      <c r="QUN63" s="405"/>
      <c r="QUO63" s="405"/>
      <c r="QUP63" s="405"/>
      <c r="QUQ63" s="405"/>
      <c r="QUR63" s="406"/>
      <c r="QUS63" s="401"/>
      <c r="QUT63" s="402"/>
      <c r="QUU63" s="403"/>
      <c r="QUV63" s="403"/>
      <c r="QUW63" s="404"/>
      <c r="QUX63" s="405"/>
      <c r="QUY63" s="405"/>
      <c r="QUZ63" s="405"/>
      <c r="QVA63" s="405"/>
      <c r="QVB63" s="405"/>
      <c r="QVC63" s="406"/>
      <c r="QVD63" s="401"/>
      <c r="QVE63" s="402"/>
      <c r="QVF63" s="403"/>
      <c r="QVG63" s="403"/>
      <c r="QVH63" s="404"/>
      <c r="QVI63" s="405"/>
      <c r="QVJ63" s="405"/>
      <c r="QVK63" s="405"/>
      <c r="QVL63" s="405"/>
      <c r="QVM63" s="405"/>
      <c r="QVN63" s="406"/>
      <c r="QVO63" s="401"/>
      <c r="QVP63" s="402"/>
      <c r="QVQ63" s="403"/>
      <c r="QVR63" s="403"/>
      <c r="QVS63" s="404"/>
      <c r="QVT63" s="405"/>
      <c r="QVU63" s="405"/>
      <c r="QVV63" s="405"/>
      <c r="QVW63" s="405"/>
      <c r="QVX63" s="405"/>
      <c r="QVY63" s="406"/>
      <c r="QVZ63" s="401"/>
      <c r="QWA63" s="402"/>
      <c r="QWB63" s="403"/>
      <c r="QWC63" s="403"/>
      <c r="QWD63" s="404"/>
      <c r="QWE63" s="405"/>
      <c r="QWF63" s="405"/>
      <c r="QWG63" s="405"/>
      <c r="QWH63" s="405"/>
      <c r="QWI63" s="405"/>
      <c r="QWJ63" s="406"/>
      <c r="QWK63" s="401"/>
      <c r="QWL63" s="402"/>
      <c r="QWM63" s="403"/>
      <c r="QWN63" s="403"/>
      <c r="QWO63" s="404"/>
      <c r="QWP63" s="405"/>
      <c r="QWQ63" s="405"/>
      <c r="QWR63" s="405"/>
      <c r="QWS63" s="405"/>
      <c r="QWT63" s="405"/>
      <c r="QWU63" s="406"/>
      <c r="QWV63" s="401"/>
      <c r="QWW63" s="402"/>
      <c r="QWX63" s="403"/>
      <c r="QWY63" s="403"/>
      <c r="QWZ63" s="404"/>
      <c r="QXA63" s="405"/>
      <c r="QXB63" s="405"/>
      <c r="QXC63" s="405"/>
      <c r="QXD63" s="405"/>
      <c r="QXE63" s="405"/>
      <c r="QXF63" s="406"/>
      <c r="QXG63" s="401"/>
      <c r="QXH63" s="402"/>
      <c r="QXI63" s="403"/>
      <c r="QXJ63" s="403"/>
      <c r="QXK63" s="404"/>
      <c r="QXL63" s="405"/>
      <c r="QXM63" s="405"/>
      <c r="QXN63" s="405"/>
      <c r="QXO63" s="405"/>
      <c r="QXP63" s="405"/>
      <c r="QXQ63" s="406"/>
      <c r="QXR63" s="401"/>
      <c r="QXS63" s="402"/>
      <c r="QXT63" s="403"/>
      <c r="QXU63" s="403"/>
      <c r="QXV63" s="404"/>
      <c r="QXW63" s="405"/>
      <c r="QXX63" s="405"/>
      <c r="QXY63" s="405"/>
      <c r="QXZ63" s="405"/>
      <c r="QYA63" s="405"/>
      <c r="QYB63" s="406"/>
      <c r="QYC63" s="401"/>
      <c r="QYD63" s="402"/>
      <c r="QYE63" s="403"/>
      <c r="QYF63" s="403"/>
      <c r="QYG63" s="404"/>
      <c r="QYH63" s="405"/>
      <c r="QYI63" s="405"/>
      <c r="QYJ63" s="405"/>
      <c r="QYK63" s="405"/>
      <c r="QYL63" s="405"/>
      <c r="QYM63" s="406"/>
      <c r="QYN63" s="401"/>
      <c r="QYO63" s="402"/>
      <c r="QYP63" s="403"/>
      <c r="QYQ63" s="403"/>
      <c r="QYR63" s="404"/>
      <c r="QYS63" s="405"/>
      <c r="QYT63" s="405"/>
      <c r="QYU63" s="405"/>
      <c r="QYV63" s="405"/>
      <c r="QYW63" s="405"/>
      <c r="QYX63" s="406"/>
      <c r="QYY63" s="401"/>
      <c r="QYZ63" s="402"/>
      <c r="QZA63" s="403"/>
      <c r="QZB63" s="403"/>
      <c r="QZC63" s="404"/>
      <c r="QZD63" s="405"/>
      <c r="QZE63" s="405"/>
      <c r="QZF63" s="405"/>
      <c r="QZG63" s="405"/>
      <c r="QZH63" s="405"/>
      <c r="QZI63" s="406"/>
      <c r="QZJ63" s="401"/>
      <c r="QZK63" s="402"/>
      <c r="QZL63" s="403"/>
      <c r="QZM63" s="403"/>
      <c r="QZN63" s="404"/>
      <c r="QZO63" s="405"/>
      <c r="QZP63" s="405"/>
      <c r="QZQ63" s="405"/>
      <c r="QZR63" s="405"/>
      <c r="QZS63" s="405"/>
      <c r="QZT63" s="406"/>
      <c r="QZU63" s="401"/>
      <c r="QZV63" s="402"/>
      <c r="QZW63" s="403"/>
      <c r="QZX63" s="403"/>
      <c r="QZY63" s="404"/>
      <c r="QZZ63" s="405"/>
      <c r="RAA63" s="405"/>
      <c r="RAB63" s="405"/>
      <c r="RAC63" s="405"/>
      <c r="RAD63" s="405"/>
      <c r="RAE63" s="406"/>
      <c r="RAF63" s="401"/>
      <c r="RAG63" s="402"/>
      <c r="RAH63" s="403"/>
      <c r="RAI63" s="403"/>
      <c r="RAJ63" s="404"/>
      <c r="RAK63" s="405"/>
      <c r="RAL63" s="405"/>
      <c r="RAM63" s="405"/>
      <c r="RAN63" s="405"/>
      <c r="RAO63" s="405"/>
      <c r="RAP63" s="406"/>
      <c r="RAQ63" s="401"/>
      <c r="RAR63" s="402"/>
      <c r="RAS63" s="403"/>
      <c r="RAT63" s="403"/>
      <c r="RAU63" s="404"/>
      <c r="RAV63" s="405"/>
      <c r="RAW63" s="405"/>
      <c r="RAX63" s="405"/>
      <c r="RAY63" s="405"/>
      <c r="RAZ63" s="405"/>
      <c r="RBA63" s="406"/>
      <c r="RBB63" s="401"/>
      <c r="RBC63" s="402"/>
      <c r="RBD63" s="403"/>
      <c r="RBE63" s="403"/>
      <c r="RBF63" s="404"/>
      <c r="RBG63" s="405"/>
      <c r="RBH63" s="405"/>
      <c r="RBI63" s="405"/>
      <c r="RBJ63" s="405"/>
      <c r="RBK63" s="405"/>
      <c r="RBL63" s="406"/>
      <c r="RBM63" s="401"/>
      <c r="RBN63" s="402"/>
      <c r="RBO63" s="403"/>
      <c r="RBP63" s="403"/>
      <c r="RBQ63" s="404"/>
      <c r="RBR63" s="405"/>
      <c r="RBS63" s="405"/>
      <c r="RBT63" s="405"/>
      <c r="RBU63" s="405"/>
      <c r="RBV63" s="405"/>
      <c r="RBW63" s="406"/>
      <c r="RBX63" s="401"/>
      <c r="RBY63" s="402"/>
      <c r="RBZ63" s="403"/>
      <c r="RCA63" s="403"/>
      <c r="RCB63" s="404"/>
      <c r="RCC63" s="405"/>
      <c r="RCD63" s="405"/>
      <c r="RCE63" s="405"/>
      <c r="RCF63" s="405"/>
      <c r="RCG63" s="405"/>
      <c r="RCH63" s="406"/>
      <c r="RCI63" s="401"/>
      <c r="RCJ63" s="402"/>
      <c r="RCK63" s="403"/>
      <c r="RCL63" s="403"/>
      <c r="RCM63" s="404"/>
      <c r="RCN63" s="405"/>
      <c r="RCO63" s="405"/>
      <c r="RCP63" s="405"/>
      <c r="RCQ63" s="405"/>
      <c r="RCR63" s="405"/>
      <c r="RCS63" s="406"/>
      <c r="RCT63" s="401"/>
      <c r="RCU63" s="402"/>
      <c r="RCV63" s="403"/>
      <c r="RCW63" s="403"/>
      <c r="RCX63" s="404"/>
      <c r="RCY63" s="405"/>
      <c r="RCZ63" s="405"/>
      <c r="RDA63" s="405"/>
      <c r="RDB63" s="405"/>
      <c r="RDC63" s="405"/>
      <c r="RDD63" s="406"/>
      <c r="RDE63" s="401"/>
      <c r="RDF63" s="402"/>
      <c r="RDG63" s="403"/>
      <c r="RDH63" s="403"/>
      <c r="RDI63" s="404"/>
      <c r="RDJ63" s="405"/>
      <c r="RDK63" s="405"/>
      <c r="RDL63" s="405"/>
      <c r="RDM63" s="405"/>
      <c r="RDN63" s="405"/>
      <c r="RDO63" s="406"/>
      <c r="RDP63" s="401"/>
      <c r="RDQ63" s="402"/>
      <c r="RDR63" s="403"/>
      <c r="RDS63" s="403"/>
      <c r="RDT63" s="404"/>
      <c r="RDU63" s="405"/>
      <c r="RDV63" s="405"/>
      <c r="RDW63" s="405"/>
      <c r="RDX63" s="405"/>
      <c r="RDY63" s="405"/>
      <c r="RDZ63" s="406"/>
      <c r="REA63" s="401"/>
      <c r="REB63" s="402"/>
      <c r="REC63" s="403"/>
      <c r="RED63" s="403"/>
      <c r="REE63" s="404"/>
      <c r="REF63" s="405"/>
      <c r="REG63" s="405"/>
      <c r="REH63" s="405"/>
      <c r="REI63" s="405"/>
      <c r="REJ63" s="405"/>
      <c r="REK63" s="406"/>
      <c r="REL63" s="401"/>
      <c r="REM63" s="402"/>
      <c r="REN63" s="403"/>
      <c r="REO63" s="403"/>
      <c r="REP63" s="404"/>
      <c r="REQ63" s="405"/>
      <c r="RER63" s="405"/>
      <c r="RES63" s="405"/>
      <c r="RET63" s="405"/>
      <c r="REU63" s="405"/>
      <c r="REV63" s="406"/>
      <c r="REW63" s="401"/>
      <c r="REX63" s="402"/>
      <c r="REY63" s="403"/>
      <c r="REZ63" s="403"/>
      <c r="RFA63" s="404"/>
      <c r="RFB63" s="405"/>
      <c r="RFC63" s="405"/>
      <c r="RFD63" s="405"/>
      <c r="RFE63" s="405"/>
      <c r="RFF63" s="405"/>
      <c r="RFG63" s="406"/>
      <c r="RFH63" s="401"/>
      <c r="RFI63" s="402"/>
      <c r="RFJ63" s="403"/>
      <c r="RFK63" s="403"/>
      <c r="RFL63" s="404"/>
      <c r="RFM63" s="405"/>
      <c r="RFN63" s="405"/>
      <c r="RFO63" s="405"/>
      <c r="RFP63" s="405"/>
      <c r="RFQ63" s="405"/>
      <c r="RFR63" s="406"/>
      <c r="RFS63" s="401"/>
      <c r="RFT63" s="402"/>
      <c r="RFU63" s="403"/>
      <c r="RFV63" s="403"/>
      <c r="RFW63" s="404"/>
      <c r="RFX63" s="405"/>
      <c r="RFY63" s="405"/>
      <c r="RFZ63" s="405"/>
      <c r="RGA63" s="405"/>
      <c r="RGB63" s="405"/>
      <c r="RGC63" s="406"/>
      <c r="RGD63" s="401"/>
      <c r="RGE63" s="402"/>
      <c r="RGF63" s="403"/>
      <c r="RGG63" s="403"/>
      <c r="RGH63" s="404"/>
      <c r="RGI63" s="405"/>
      <c r="RGJ63" s="405"/>
      <c r="RGK63" s="405"/>
      <c r="RGL63" s="405"/>
      <c r="RGM63" s="405"/>
      <c r="RGN63" s="406"/>
      <c r="RGO63" s="401"/>
      <c r="RGP63" s="402"/>
      <c r="RGQ63" s="403"/>
      <c r="RGR63" s="403"/>
      <c r="RGS63" s="404"/>
      <c r="RGT63" s="405"/>
      <c r="RGU63" s="405"/>
      <c r="RGV63" s="405"/>
      <c r="RGW63" s="405"/>
      <c r="RGX63" s="405"/>
      <c r="RGY63" s="406"/>
      <c r="RGZ63" s="401"/>
      <c r="RHA63" s="402"/>
      <c r="RHB63" s="403"/>
      <c r="RHC63" s="403"/>
      <c r="RHD63" s="404"/>
      <c r="RHE63" s="405"/>
      <c r="RHF63" s="405"/>
      <c r="RHG63" s="405"/>
      <c r="RHH63" s="405"/>
      <c r="RHI63" s="405"/>
      <c r="RHJ63" s="406"/>
      <c r="RHK63" s="401"/>
      <c r="RHL63" s="402"/>
      <c r="RHM63" s="403"/>
      <c r="RHN63" s="403"/>
      <c r="RHO63" s="404"/>
      <c r="RHP63" s="405"/>
      <c r="RHQ63" s="405"/>
      <c r="RHR63" s="405"/>
      <c r="RHS63" s="405"/>
      <c r="RHT63" s="405"/>
      <c r="RHU63" s="406"/>
      <c r="RHV63" s="401"/>
      <c r="RHW63" s="402"/>
      <c r="RHX63" s="403"/>
      <c r="RHY63" s="403"/>
      <c r="RHZ63" s="404"/>
      <c r="RIA63" s="405"/>
      <c r="RIB63" s="405"/>
      <c r="RIC63" s="405"/>
      <c r="RID63" s="405"/>
      <c r="RIE63" s="405"/>
      <c r="RIF63" s="406"/>
      <c r="RIG63" s="401"/>
      <c r="RIH63" s="402"/>
      <c r="RII63" s="403"/>
      <c r="RIJ63" s="403"/>
      <c r="RIK63" s="404"/>
      <c r="RIL63" s="405"/>
      <c r="RIM63" s="405"/>
      <c r="RIN63" s="405"/>
      <c r="RIO63" s="405"/>
      <c r="RIP63" s="405"/>
      <c r="RIQ63" s="406"/>
      <c r="RIR63" s="401"/>
      <c r="RIS63" s="402"/>
      <c r="RIT63" s="403"/>
      <c r="RIU63" s="403"/>
      <c r="RIV63" s="404"/>
      <c r="RIW63" s="405"/>
      <c r="RIX63" s="405"/>
      <c r="RIY63" s="405"/>
      <c r="RIZ63" s="405"/>
      <c r="RJA63" s="405"/>
      <c r="RJB63" s="406"/>
      <c r="RJC63" s="401"/>
      <c r="RJD63" s="402"/>
      <c r="RJE63" s="403"/>
      <c r="RJF63" s="403"/>
      <c r="RJG63" s="404"/>
      <c r="RJH63" s="405"/>
      <c r="RJI63" s="405"/>
      <c r="RJJ63" s="405"/>
      <c r="RJK63" s="405"/>
      <c r="RJL63" s="405"/>
      <c r="RJM63" s="406"/>
      <c r="RJN63" s="401"/>
      <c r="RJO63" s="402"/>
      <c r="RJP63" s="403"/>
      <c r="RJQ63" s="403"/>
      <c r="RJR63" s="404"/>
      <c r="RJS63" s="405"/>
      <c r="RJT63" s="405"/>
      <c r="RJU63" s="405"/>
      <c r="RJV63" s="405"/>
      <c r="RJW63" s="405"/>
      <c r="RJX63" s="406"/>
      <c r="RJY63" s="401"/>
      <c r="RJZ63" s="402"/>
      <c r="RKA63" s="403"/>
      <c r="RKB63" s="403"/>
      <c r="RKC63" s="404"/>
      <c r="RKD63" s="405"/>
      <c r="RKE63" s="405"/>
      <c r="RKF63" s="405"/>
      <c r="RKG63" s="405"/>
      <c r="RKH63" s="405"/>
      <c r="RKI63" s="406"/>
      <c r="RKJ63" s="401"/>
      <c r="RKK63" s="402"/>
      <c r="RKL63" s="403"/>
      <c r="RKM63" s="403"/>
      <c r="RKN63" s="404"/>
      <c r="RKO63" s="405"/>
      <c r="RKP63" s="405"/>
      <c r="RKQ63" s="405"/>
      <c r="RKR63" s="405"/>
      <c r="RKS63" s="405"/>
      <c r="RKT63" s="406"/>
      <c r="RKU63" s="401"/>
      <c r="RKV63" s="402"/>
      <c r="RKW63" s="403"/>
      <c r="RKX63" s="403"/>
      <c r="RKY63" s="404"/>
      <c r="RKZ63" s="405"/>
      <c r="RLA63" s="405"/>
      <c r="RLB63" s="405"/>
      <c r="RLC63" s="405"/>
      <c r="RLD63" s="405"/>
      <c r="RLE63" s="406"/>
      <c r="RLF63" s="401"/>
      <c r="RLG63" s="402"/>
      <c r="RLH63" s="403"/>
      <c r="RLI63" s="403"/>
      <c r="RLJ63" s="404"/>
      <c r="RLK63" s="405"/>
      <c r="RLL63" s="405"/>
      <c r="RLM63" s="405"/>
      <c r="RLN63" s="405"/>
      <c r="RLO63" s="405"/>
      <c r="RLP63" s="406"/>
      <c r="RLQ63" s="401"/>
      <c r="RLR63" s="402"/>
      <c r="RLS63" s="403"/>
      <c r="RLT63" s="403"/>
      <c r="RLU63" s="404"/>
      <c r="RLV63" s="405"/>
      <c r="RLW63" s="405"/>
      <c r="RLX63" s="405"/>
      <c r="RLY63" s="405"/>
      <c r="RLZ63" s="405"/>
      <c r="RMA63" s="406"/>
      <c r="RMB63" s="401"/>
      <c r="RMC63" s="402"/>
      <c r="RMD63" s="403"/>
      <c r="RME63" s="403"/>
      <c r="RMF63" s="404"/>
      <c r="RMG63" s="405"/>
      <c r="RMH63" s="405"/>
      <c r="RMI63" s="405"/>
      <c r="RMJ63" s="405"/>
      <c r="RMK63" s="405"/>
      <c r="RML63" s="406"/>
      <c r="RMM63" s="401"/>
      <c r="RMN63" s="402"/>
      <c r="RMO63" s="403"/>
      <c r="RMP63" s="403"/>
      <c r="RMQ63" s="404"/>
      <c r="RMR63" s="405"/>
      <c r="RMS63" s="405"/>
      <c r="RMT63" s="405"/>
      <c r="RMU63" s="405"/>
      <c r="RMV63" s="405"/>
      <c r="RMW63" s="406"/>
      <c r="RMX63" s="401"/>
      <c r="RMY63" s="402"/>
      <c r="RMZ63" s="403"/>
      <c r="RNA63" s="403"/>
      <c r="RNB63" s="404"/>
      <c r="RNC63" s="405"/>
      <c r="RND63" s="405"/>
      <c r="RNE63" s="405"/>
      <c r="RNF63" s="405"/>
      <c r="RNG63" s="405"/>
      <c r="RNH63" s="406"/>
      <c r="RNI63" s="401"/>
      <c r="RNJ63" s="402"/>
      <c r="RNK63" s="403"/>
      <c r="RNL63" s="403"/>
      <c r="RNM63" s="404"/>
      <c r="RNN63" s="405"/>
      <c r="RNO63" s="405"/>
      <c r="RNP63" s="405"/>
      <c r="RNQ63" s="405"/>
      <c r="RNR63" s="405"/>
      <c r="RNS63" s="406"/>
      <c r="RNT63" s="401"/>
      <c r="RNU63" s="402"/>
      <c r="RNV63" s="403"/>
      <c r="RNW63" s="403"/>
      <c r="RNX63" s="404"/>
      <c r="RNY63" s="405"/>
      <c r="RNZ63" s="405"/>
      <c r="ROA63" s="405"/>
      <c r="ROB63" s="405"/>
      <c r="ROC63" s="405"/>
      <c r="ROD63" s="406"/>
      <c r="ROE63" s="401"/>
      <c r="ROF63" s="402"/>
      <c r="ROG63" s="403"/>
      <c r="ROH63" s="403"/>
      <c r="ROI63" s="404"/>
      <c r="ROJ63" s="405"/>
      <c r="ROK63" s="405"/>
      <c r="ROL63" s="405"/>
      <c r="ROM63" s="405"/>
      <c r="RON63" s="405"/>
      <c r="ROO63" s="406"/>
      <c r="ROP63" s="401"/>
      <c r="ROQ63" s="402"/>
      <c r="ROR63" s="403"/>
      <c r="ROS63" s="403"/>
      <c r="ROT63" s="404"/>
      <c r="ROU63" s="405"/>
      <c r="ROV63" s="405"/>
      <c r="ROW63" s="405"/>
      <c r="ROX63" s="405"/>
      <c r="ROY63" s="405"/>
      <c r="ROZ63" s="406"/>
      <c r="RPA63" s="401"/>
      <c r="RPB63" s="402"/>
      <c r="RPC63" s="403"/>
      <c r="RPD63" s="403"/>
      <c r="RPE63" s="404"/>
      <c r="RPF63" s="405"/>
      <c r="RPG63" s="405"/>
      <c r="RPH63" s="405"/>
      <c r="RPI63" s="405"/>
      <c r="RPJ63" s="405"/>
      <c r="RPK63" s="406"/>
      <c r="RPL63" s="401"/>
      <c r="RPM63" s="402"/>
      <c r="RPN63" s="403"/>
      <c r="RPO63" s="403"/>
      <c r="RPP63" s="404"/>
      <c r="RPQ63" s="405"/>
      <c r="RPR63" s="405"/>
      <c r="RPS63" s="405"/>
      <c r="RPT63" s="405"/>
      <c r="RPU63" s="405"/>
      <c r="RPV63" s="406"/>
      <c r="RPW63" s="401"/>
      <c r="RPX63" s="402"/>
      <c r="RPY63" s="403"/>
      <c r="RPZ63" s="403"/>
      <c r="RQA63" s="404"/>
      <c r="RQB63" s="405"/>
      <c r="RQC63" s="405"/>
      <c r="RQD63" s="405"/>
      <c r="RQE63" s="405"/>
      <c r="RQF63" s="405"/>
      <c r="RQG63" s="406"/>
      <c r="RQH63" s="401"/>
      <c r="RQI63" s="402"/>
      <c r="RQJ63" s="403"/>
      <c r="RQK63" s="403"/>
      <c r="RQL63" s="404"/>
      <c r="RQM63" s="405"/>
      <c r="RQN63" s="405"/>
      <c r="RQO63" s="405"/>
      <c r="RQP63" s="405"/>
      <c r="RQQ63" s="405"/>
      <c r="RQR63" s="406"/>
      <c r="RQS63" s="401"/>
      <c r="RQT63" s="402"/>
      <c r="RQU63" s="403"/>
      <c r="RQV63" s="403"/>
      <c r="RQW63" s="404"/>
      <c r="RQX63" s="405"/>
      <c r="RQY63" s="405"/>
      <c r="RQZ63" s="405"/>
      <c r="RRA63" s="405"/>
      <c r="RRB63" s="405"/>
      <c r="RRC63" s="406"/>
      <c r="RRD63" s="401"/>
      <c r="RRE63" s="402"/>
      <c r="RRF63" s="403"/>
      <c r="RRG63" s="403"/>
      <c r="RRH63" s="404"/>
      <c r="RRI63" s="405"/>
      <c r="RRJ63" s="405"/>
      <c r="RRK63" s="405"/>
      <c r="RRL63" s="405"/>
      <c r="RRM63" s="405"/>
      <c r="RRN63" s="406"/>
      <c r="RRO63" s="401"/>
      <c r="RRP63" s="402"/>
      <c r="RRQ63" s="403"/>
      <c r="RRR63" s="403"/>
      <c r="RRS63" s="404"/>
      <c r="RRT63" s="405"/>
      <c r="RRU63" s="405"/>
      <c r="RRV63" s="405"/>
      <c r="RRW63" s="405"/>
      <c r="RRX63" s="405"/>
      <c r="RRY63" s="406"/>
      <c r="RRZ63" s="401"/>
      <c r="RSA63" s="402"/>
      <c r="RSB63" s="403"/>
      <c r="RSC63" s="403"/>
      <c r="RSD63" s="404"/>
      <c r="RSE63" s="405"/>
      <c r="RSF63" s="405"/>
      <c r="RSG63" s="405"/>
      <c r="RSH63" s="405"/>
      <c r="RSI63" s="405"/>
      <c r="RSJ63" s="406"/>
      <c r="RSK63" s="401"/>
      <c r="RSL63" s="402"/>
      <c r="RSM63" s="403"/>
      <c r="RSN63" s="403"/>
      <c r="RSO63" s="404"/>
      <c r="RSP63" s="405"/>
      <c r="RSQ63" s="405"/>
      <c r="RSR63" s="405"/>
      <c r="RSS63" s="405"/>
      <c r="RST63" s="405"/>
      <c r="RSU63" s="406"/>
      <c r="RSV63" s="401"/>
      <c r="RSW63" s="402"/>
      <c r="RSX63" s="403"/>
      <c r="RSY63" s="403"/>
      <c r="RSZ63" s="404"/>
      <c r="RTA63" s="405"/>
      <c r="RTB63" s="405"/>
      <c r="RTC63" s="405"/>
      <c r="RTD63" s="405"/>
      <c r="RTE63" s="405"/>
      <c r="RTF63" s="406"/>
      <c r="RTG63" s="401"/>
      <c r="RTH63" s="402"/>
      <c r="RTI63" s="403"/>
      <c r="RTJ63" s="403"/>
      <c r="RTK63" s="404"/>
      <c r="RTL63" s="405"/>
      <c r="RTM63" s="405"/>
      <c r="RTN63" s="405"/>
      <c r="RTO63" s="405"/>
      <c r="RTP63" s="405"/>
      <c r="RTQ63" s="406"/>
      <c r="RTR63" s="401"/>
      <c r="RTS63" s="402"/>
      <c r="RTT63" s="403"/>
      <c r="RTU63" s="403"/>
      <c r="RTV63" s="404"/>
      <c r="RTW63" s="405"/>
      <c r="RTX63" s="405"/>
      <c r="RTY63" s="405"/>
      <c r="RTZ63" s="405"/>
      <c r="RUA63" s="405"/>
      <c r="RUB63" s="406"/>
      <c r="RUC63" s="401"/>
      <c r="RUD63" s="402"/>
      <c r="RUE63" s="403"/>
      <c r="RUF63" s="403"/>
      <c r="RUG63" s="404"/>
      <c r="RUH63" s="405"/>
      <c r="RUI63" s="405"/>
      <c r="RUJ63" s="405"/>
      <c r="RUK63" s="405"/>
      <c r="RUL63" s="405"/>
      <c r="RUM63" s="406"/>
      <c r="RUN63" s="401"/>
      <c r="RUO63" s="402"/>
      <c r="RUP63" s="403"/>
      <c r="RUQ63" s="403"/>
      <c r="RUR63" s="404"/>
      <c r="RUS63" s="405"/>
      <c r="RUT63" s="405"/>
      <c r="RUU63" s="405"/>
      <c r="RUV63" s="405"/>
      <c r="RUW63" s="405"/>
      <c r="RUX63" s="406"/>
      <c r="RUY63" s="401"/>
      <c r="RUZ63" s="402"/>
      <c r="RVA63" s="403"/>
      <c r="RVB63" s="403"/>
      <c r="RVC63" s="404"/>
      <c r="RVD63" s="405"/>
      <c r="RVE63" s="405"/>
      <c r="RVF63" s="405"/>
      <c r="RVG63" s="405"/>
      <c r="RVH63" s="405"/>
      <c r="RVI63" s="406"/>
      <c r="RVJ63" s="401"/>
      <c r="RVK63" s="402"/>
      <c r="RVL63" s="403"/>
      <c r="RVM63" s="403"/>
      <c r="RVN63" s="404"/>
      <c r="RVO63" s="405"/>
      <c r="RVP63" s="405"/>
      <c r="RVQ63" s="405"/>
      <c r="RVR63" s="405"/>
      <c r="RVS63" s="405"/>
      <c r="RVT63" s="406"/>
      <c r="RVU63" s="401"/>
      <c r="RVV63" s="402"/>
      <c r="RVW63" s="403"/>
      <c r="RVX63" s="403"/>
      <c r="RVY63" s="404"/>
      <c r="RVZ63" s="405"/>
      <c r="RWA63" s="405"/>
      <c r="RWB63" s="405"/>
      <c r="RWC63" s="405"/>
      <c r="RWD63" s="405"/>
      <c r="RWE63" s="406"/>
      <c r="RWF63" s="401"/>
      <c r="RWG63" s="402"/>
      <c r="RWH63" s="403"/>
      <c r="RWI63" s="403"/>
      <c r="RWJ63" s="404"/>
      <c r="RWK63" s="405"/>
      <c r="RWL63" s="405"/>
      <c r="RWM63" s="405"/>
      <c r="RWN63" s="405"/>
      <c r="RWO63" s="405"/>
      <c r="RWP63" s="406"/>
      <c r="RWQ63" s="401"/>
      <c r="RWR63" s="402"/>
      <c r="RWS63" s="403"/>
      <c r="RWT63" s="403"/>
      <c r="RWU63" s="404"/>
      <c r="RWV63" s="405"/>
      <c r="RWW63" s="405"/>
      <c r="RWX63" s="405"/>
      <c r="RWY63" s="405"/>
      <c r="RWZ63" s="405"/>
      <c r="RXA63" s="406"/>
      <c r="RXB63" s="401"/>
      <c r="RXC63" s="402"/>
      <c r="RXD63" s="403"/>
      <c r="RXE63" s="403"/>
      <c r="RXF63" s="404"/>
      <c r="RXG63" s="405"/>
      <c r="RXH63" s="405"/>
      <c r="RXI63" s="405"/>
      <c r="RXJ63" s="405"/>
      <c r="RXK63" s="405"/>
      <c r="RXL63" s="406"/>
      <c r="RXM63" s="401"/>
      <c r="RXN63" s="402"/>
      <c r="RXO63" s="403"/>
      <c r="RXP63" s="403"/>
      <c r="RXQ63" s="404"/>
      <c r="RXR63" s="405"/>
      <c r="RXS63" s="405"/>
      <c r="RXT63" s="405"/>
      <c r="RXU63" s="405"/>
      <c r="RXV63" s="405"/>
      <c r="RXW63" s="406"/>
      <c r="RXX63" s="401"/>
      <c r="RXY63" s="402"/>
      <c r="RXZ63" s="403"/>
      <c r="RYA63" s="403"/>
      <c r="RYB63" s="404"/>
      <c r="RYC63" s="405"/>
      <c r="RYD63" s="405"/>
      <c r="RYE63" s="405"/>
      <c r="RYF63" s="405"/>
      <c r="RYG63" s="405"/>
      <c r="RYH63" s="406"/>
      <c r="RYI63" s="401"/>
      <c r="RYJ63" s="402"/>
      <c r="RYK63" s="403"/>
      <c r="RYL63" s="403"/>
      <c r="RYM63" s="404"/>
      <c r="RYN63" s="405"/>
      <c r="RYO63" s="405"/>
      <c r="RYP63" s="405"/>
      <c r="RYQ63" s="405"/>
      <c r="RYR63" s="405"/>
      <c r="RYS63" s="406"/>
      <c r="RYT63" s="401"/>
      <c r="RYU63" s="402"/>
      <c r="RYV63" s="403"/>
      <c r="RYW63" s="403"/>
      <c r="RYX63" s="404"/>
      <c r="RYY63" s="405"/>
      <c r="RYZ63" s="405"/>
      <c r="RZA63" s="405"/>
      <c r="RZB63" s="405"/>
      <c r="RZC63" s="405"/>
      <c r="RZD63" s="406"/>
      <c r="RZE63" s="401"/>
      <c r="RZF63" s="402"/>
      <c r="RZG63" s="403"/>
      <c r="RZH63" s="403"/>
      <c r="RZI63" s="404"/>
      <c r="RZJ63" s="405"/>
      <c r="RZK63" s="405"/>
      <c r="RZL63" s="405"/>
      <c r="RZM63" s="405"/>
      <c r="RZN63" s="405"/>
      <c r="RZO63" s="406"/>
      <c r="RZP63" s="401"/>
      <c r="RZQ63" s="402"/>
      <c r="RZR63" s="403"/>
      <c r="RZS63" s="403"/>
      <c r="RZT63" s="404"/>
      <c r="RZU63" s="405"/>
      <c r="RZV63" s="405"/>
      <c r="RZW63" s="405"/>
      <c r="RZX63" s="405"/>
      <c r="RZY63" s="405"/>
      <c r="RZZ63" s="406"/>
      <c r="SAA63" s="401"/>
      <c r="SAB63" s="402"/>
      <c r="SAC63" s="403"/>
      <c r="SAD63" s="403"/>
      <c r="SAE63" s="404"/>
      <c r="SAF63" s="405"/>
      <c r="SAG63" s="405"/>
      <c r="SAH63" s="405"/>
      <c r="SAI63" s="405"/>
      <c r="SAJ63" s="405"/>
      <c r="SAK63" s="406"/>
      <c r="SAL63" s="401"/>
      <c r="SAM63" s="402"/>
      <c r="SAN63" s="403"/>
      <c r="SAO63" s="403"/>
      <c r="SAP63" s="404"/>
      <c r="SAQ63" s="405"/>
      <c r="SAR63" s="405"/>
      <c r="SAS63" s="405"/>
      <c r="SAT63" s="405"/>
      <c r="SAU63" s="405"/>
      <c r="SAV63" s="406"/>
      <c r="SAW63" s="401"/>
      <c r="SAX63" s="402"/>
      <c r="SAY63" s="403"/>
      <c r="SAZ63" s="403"/>
      <c r="SBA63" s="404"/>
      <c r="SBB63" s="405"/>
      <c r="SBC63" s="405"/>
      <c r="SBD63" s="405"/>
      <c r="SBE63" s="405"/>
      <c r="SBF63" s="405"/>
      <c r="SBG63" s="406"/>
      <c r="SBH63" s="401"/>
      <c r="SBI63" s="402"/>
      <c r="SBJ63" s="403"/>
      <c r="SBK63" s="403"/>
      <c r="SBL63" s="404"/>
      <c r="SBM63" s="405"/>
      <c r="SBN63" s="405"/>
      <c r="SBO63" s="405"/>
      <c r="SBP63" s="405"/>
      <c r="SBQ63" s="405"/>
      <c r="SBR63" s="406"/>
      <c r="SBS63" s="401"/>
      <c r="SBT63" s="402"/>
      <c r="SBU63" s="403"/>
      <c r="SBV63" s="403"/>
      <c r="SBW63" s="404"/>
      <c r="SBX63" s="405"/>
      <c r="SBY63" s="405"/>
      <c r="SBZ63" s="405"/>
      <c r="SCA63" s="405"/>
      <c r="SCB63" s="405"/>
      <c r="SCC63" s="406"/>
      <c r="SCD63" s="401"/>
      <c r="SCE63" s="402"/>
      <c r="SCF63" s="403"/>
      <c r="SCG63" s="403"/>
      <c r="SCH63" s="404"/>
      <c r="SCI63" s="405"/>
      <c r="SCJ63" s="405"/>
      <c r="SCK63" s="405"/>
      <c r="SCL63" s="405"/>
      <c r="SCM63" s="405"/>
      <c r="SCN63" s="406"/>
      <c r="SCO63" s="401"/>
      <c r="SCP63" s="402"/>
      <c r="SCQ63" s="403"/>
      <c r="SCR63" s="403"/>
      <c r="SCS63" s="404"/>
      <c r="SCT63" s="405"/>
      <c r="SCU63" s="405"/>
      <c r="SCV63" s="405"/>
      <c r="SCW63" s="405"/>
      <c r="SCX63" s="405"/>
      <c r="SCY63" s="406"/>
      <c r="SCZ63" s="401"/>
      <c r="SDA63" s="402"/>
      <c r="SDB63" s="403"/>
      <c r="SDC63" s="403"/>
      <c r="SDD63" s="404"/>
      <c r="SDE63" s="405"/>
      <c r="SDF63" s="405"/>
      <c r="SDG63" s="405"/>
      <c r="SDH63" s="405"/>
      <c r="SDI63" s="405"/>
      <c r="SDJ63" s="406"/>
      <c r="SDK63" s="401"/>
      <c r="SDL63" s="402"/>
      <c r="SDM63" s="403"/>
      <c r="SDN63" s="403"/>
      <c r="SDO63" s="404"/>
      <c r="SDP63" s="405"/>
      <c r="SDQ63" s="405"/>
      <c r="SDR63" s="405"/>
      <c r="SDS63" s="405"/>
      <c r="SDT63" s="405"/>
      <c r="SDU63" s="406"/>
      <c r="SDV63" s="401"/>
      <c r="SDW63" s="402"/>
      <c r="SDX63" s="403"/>
      <c r="SDY63" s="403"/>
      <c r="SDZ63" s="404"/>
      <c r="SEA63" s="405"/>
      <c r="SEB63" s="405"/>
      <c r="SEC63" s="405"/>
      <c r="SED63" s="405"/>
      <c r="SEE63" s="405"/>
      <c r="SEF63" s="406"/>
      <c r="SEG63" s="401"/>
      <c r="SEH63" s="402"/>
      <c r="SEI63" s="403"/>
      <c r="SEJ63" s="403"/>
      <c r="SEK63" s="404"/>
      <c r="SEL63" s="405"/>
      <c r="SEM63" s="405"/>
      <c r="SEN63" s="405"/>
      <c r="SEO63" s="405"/>
      <c r="SEP63" s="405"/>
      <c r="SEQ63" s="406"/>
      <c r="SER63" s="401"/>
      <c r="SES63" s="402"/>
      <c r="SET63" s="403"/>
      <c r="SEU63" s="403"/>
      <c r="SEV63" s="404"/>
      <c r="SEW63" s="405"/>
      <c r="SEX63" s="405"/>
      <c r="SEY63" s="405"/>
      <c r="SEZ63" s="405"/>
      <c r="SFA63" s="405"/>
      <c r="SFB63" s="406"/>
      <c r="SFC63" s="401"/>
      <c r="SFD63" s="402"/>
      <c r="SFE63" s="403"/>
      <c r="SFF63" s="403"/>
      <c r="SFG63" s="404"/>
      <c r="SFH63" s="405"/>
      <c r="SFI63" s="405"/>
      <c r="SFJ63" s="405"/>
      <c r="SFK63" s="405"/>
      <c r="SFL63" s="405"/>
      <c r="SFM63" s="406"/>
      <c r="SFN63" s="401"/>
      <c r="SFO63" s="402"/>
      <c r="SFP63" s="403"/>
      <c r="SFQ63" s="403"/>
      <c r="SFR63" s="404"/>
      <c r="SFS63" s="405"/>
      <c r="SFT63" s="405"/>
      <c r="SFU63" s="405"/>
      <c r="SFV63" s="405"/>
      <c r="SFW63" s="405"/>
      <c r="SFX63" s="406"/>
      <c r="SFY63" s="401"/>
      <c r="SFZ63" s="402"/>
      <c r="SGA63" s="403"/>
      <c r="SGB63" s="403"/>
      <c r="SGC63" s="404"/>
      <c r="SGD63" s="405"/>
      <c r="SGE63" s="405"/>
      <c r="SGF63" s="405"/>
      <c r="SGG63" s="405"/>
      <c r="SGH63" s="405"/>
      <c r="SGI63" s="406"/>
      <c r="SGJ63" s="401"/>
      <c r="SGK63" s="402"/>
      <c r="SGL63" s="403"/>
      <c r="SGM63" s="403"/>
      <c r="SGN63" s="404"/>
      <c r="SGO63" s="405"/>
      <c r="SGP63" s="405"/>
      <c r="SGQ63" s="405"/>
      <c r="SGR63" s="405"/>
      <c r="SGS63" s="405"/>
      <c r="SGT63" s="406"/>
      <c r="SGU63" s="401"/>
      <c r="SGV63" s="402"/>
      <c r="SGW63" s="403"/>
      <c r="SGX63" s="403"/>
      <c r="SGY63" s="404"/>
      <c r="SGZ63" s="405"/>
      <c r="SHA63" s="405"/>
      <c r="SHB63" s="405"/>
      <c r="SHC63" s="405"/>
      <c r="SHD63" s="405"/>
      <c r="SHE63" s="406"/>
      <c r="SHF63" s="401"/>
      <c r="SHG63" s="402"/>
      <c r="SHH63" s="403"/>
      <c r="SHI63" s="403"/>
      <c r="SHJ63" s="404"/>
      <c r="SHK63" s="405"/>
      <c r="SHL63" s="405"/>
      <c r="SHM63" s="405"/>
      <c r="SHN63" s="405"/>
      <c r="SHO63" s="405"/>
      <c r="SHP63" s="406"/>
      <c r="SHQ63" s="401"/>
      <c r="SHR63" s="402"/>
      <c r="SHS63" s="403"/>
      <c r="SHT63" s="403"/>
      <c r="SHU63" s="404"/>
      <c r="SHV63" s="405"/>
      <c r="SHW63" s="405"/>
      <c r="SHX63" s="405"/>
      <c r="SHY63" s="405"/>
      <c r="SHZ63" s="405"/>
      <c r="SIA63" s="406"/>
      <c r="SIB63" s="401"/>
      <c r="SIC63" s="402"/>
      <c r="SID63" s="403"/>
      <c r="SIE63" s="403"/>
      <c r="SIF63" s="404"/>
      <c r="SIG63" s="405"/>
      <c r="SIH63" s="405"/>
      <c r="SII63" s="405"/>
      <c r="SIJ63" s="405"/>
      <c r="SIK63" s="405"/>
      <c r="SIL63" s="406"/>
      <c r="SIM63" s="401"/>
      <c r="SIN63" s="402"/>
      <c r="SIO63" s="403"/>
      <c r="SIP63" s="403"/>
      <c r="SIQ63" s="404"/>
      <c r="SIR63" s="405"/>
      <c r="SIS63" s="405"/>
      <c r="SIT63" s="405"/>
      <c r="SIU63" s="405"/>
      <c r="SIV63" s="405"/>
      <c r="SIW63" s="406"/>
      <c r="SIX63" s="401"/>
      <c r="SIY63" s="402"/>
      <c r="SIZ63" s="403"/>
      <c r="SJA63" s="403"/>
      <c r="SJB63" s="404"/>
      <c r="SJC63" s="405"/>
      <c r="SJD63" s="405"/>
      <c r="SJE63" s="405"/>
      <c r="SJF63" s="405"/>
      <c r="SJG63" s="405"/>
      <c r="SJH63" s="406"/>
      <c r="SJI63" s="401"/>
      <c r="SJJ63" s="402"/>
      <c r="SJK63" s="403"/>
      <c r="SJL63" s="403"/>
      <c r="SJM63" s="404"/>
      <c r="SJN63" s="405"/>
      <c r="SJO63" s="405"/>
      <c r="SJP63" s="405"/>
      <c r="SJQ63" s="405"/>
      <c r="SJR63" s="405"/>
      <c r="SJS63" s="406"/>
      <c r="SJT63" s="401"/>
      <c r="SJU63" s="402"/>
      <c r="SJV63" s="403"/>
      <c r="SJW63" s="403"/>
      <c r="SJX63" s="404"/>
      <c r="SJY63" s="405"/>
      <c r="SJZ63" s="405"/>
      <c r="SKA63" s="405"/>
      <c r="SKB63" s="405"/>
      <c r="SKC63" s="405"/>
      <c r="SKD63" s="406"/>
      <c r="SKE63" s="401"/>
      <c r="SKF63" s="402"/>
      <c r="SKG63" s="403"/>
      <c r="SKH63" s="403"/>
      <c r="SKI63" s="404"/>
      <c r="SKJ63" s="405"/>
      <c r="SKK63" s="405"/>
      <c r="SKL63" s="405"/>
      <c r="SKM63" s="405"/>
      <c r="SKN63" s="405"/>
      <c r="SKO63" s="406"/>
      <c r="SKP63" s="401"/>
      <c r="SKQ63" s="402"/>
      <c r="SKR63" s="403"/>
      <c r="SKS63" s="403"/>
      <c r="SKT63" s="404"/>
      <c r="SKU63" s="405"/>
      <c r="SKV63" s="405"/>
      <c r="SKW63" s="405"/>
      <c r="SKX63" s="405"/>
      <c r="SKY63" s="405"/>
      <c r="SKZ63" s="406"/>
      <c r="SLA63" s="401"/>
      <c r="SLB63" s="402"/>
      <c r="SLC63" s="403"/>
      <c r="SLD63" s="403"/>
      <c r="SLE63" s="404"/>
      <c r="SLF63" s="405"/>
      <c r="SLG63" s="405"/>
      <c r="SLH63" s="405"/>
      <c r="SLI63" s="405"/>
      <c r="SLJ63" s="405"/>
      <c r="SLK63" s="406"/>
      <c r="SLL63" s="401"/>
      <c r="SLM63" s="402"/>
      <c r="SLN63" s="403"/>
      <c r="SLO63" s="403"/>
      <c r="SLP63" s="404"/>
      <c r="SLQ63" s="405"/>
      <c r="SLR63" s="405"/>
      <c r="SLS63" s="405"/>
      <c r="SLT63" s="405"/>
      <c r="SLU63" s="405"/>
      <c r="SLV63" s="406"/>
      <c r="SLW63" s="401"/>
      <c r="SLX63" s="402"/>
      <c r="SLY63" s="403"/>
      <c r="SLZ63" s="403"/>
      <c r="SMA63" s="404"/>
      <c r="SMB63" s="405"/>
      <c r="SMC63" s="405"/>
      <c r="SMD63" s="405"/>
      <c r="SME63" s="405"/>
      <c r="SMF63" s="405"/>
      <c r="SMG63" s="406"/>
      <c r="SMH63" s="401"/>
      <c r="SMI63" s="402"/>
      <c r="SMJ63" s="403"/>
      <c r="SMK63" s="403"/>
      <c r="SML63" s="404"/>
      <c r="SMM63" s="405"/>
      <c r="SMN63" s="405"/>
      <c r="SMO63" s="405"/>
      <c r="SMP63" s="405"/>
      <c r="SMQ63" s="405"/>
      <c r="SMR63" s="406"/>
      <c r="SMS63" s="401"/>
      <c r="SMT63" s="402"/>
      <c r="SMU63" s="403"/>
      <c r="SMV63" s="403"/>
      <c r="SMW63" s="404"/>
      <c r="SMX63" s="405"/>
      <c r="SMY63" s="405"/>
      <c r="SMZ63" s="405"/>
      <c r="SNA63" s="405"/>
      <c r="SNB63" s="405"/>
      <c r="SNC63" s="406"/>
      <c r="SND63" s="401"/>
      <c r="SNE63" s="402"/>
      <c r="SNF63" s="403"/>
      <c r="SNG63" s="403"/>
      <c r="SNH63" s="404"/>
      <c r="SNI63" s="405"/>
      <c r="SNJ63" s="405"/>
      <c r="SNK63" s="405"/>
      <c r="SNL63" s="405"/>
      <c r="SNM63" s="405"/>
      <c r="SNN63" s="406"/>
      <c r="SNO63" s="401"/>
      <c r="SNP63" s="402"/>
      <c r="SNQ63" s="403"/>
      <c r="SNR63" s="403"/>
      <c r="SNS63" s="404"/>
      <c r="SNT63" s="405"/>
      <c r="SNU63" s="405"/>
      <c r="SNV63" s="405"/>
      <c r="SNW63" s="405"/>
      <c r="SNX63" s="405"/>
      <c r="SNY63" s="406"/>
      <c r="SNZ63" s="401"/>
      <c r="SOA63" s="402"/>
      <c r="SOB63" s="403"/>
      <c r="SOC63" s="403"/>
      <c r="SOD63" s="404"/>
      <c r="SOE63" s="405"/>
      <c r="SOF63" s="405"/>
      <c r="SOG63" s="405"/>
      <c r="SOH63" s="405"/>
      <c r="SOI63" s="405"/>
      <c r="SOJ63" s="406"/>
      <c r="SOK63" s="401"/>
      <c r="SOL63" s="402"/>
      <c r="SOM63" s="403"/>
      <c r="SON63" s="403"/>
      <c r="SOO63" s="404"/>
      <c r="SOP63" s="405"/>
      <c r="SOQ63" s="405"/>
      <c r="SOR63" s="405"/>
      <c r="SOS63" s="405"/>
      <c r="SOT63" s="405"/>
      <c r="SOU63" s="406"/>
      <c r="SOV63" s="401"/>
      <c r="SOW63" s="402"/>
      <c r="SOX63" s="403"/>
      <c r="SOY63" s="403"/>
      <c r="SOZ63" s="404"/>
      <c r="SPA63" s="405"/>
      <c r="SPB63" s="405"/>
      <c r="SPC63" s="405"/>
      <c r="SPD63" s="405"/>
      <c r="SPE63" s="405"/>
      <c r="SPF63" s="406"/>
      <c r="SPG63" s="401"/>
      <c r="SPH63" s="402"/>
      <c r="SPI63" s="403"/>
      <c r="SPJ63" s="403"/>
      <c r="SPK63" s="404"/>
      <c r="SPL63" s="405"/>
      <c r="SPM63" s="405"/>
      <c r="SPN63" s="405"/>
      <c r="SPO63" s="405"/>
      <c r="SPP63" s="405"/>
      <c r="SPQ63" s="406"/>
      <c r="SPR63" s="401"/>
      <c r="SPS63" s="402"/>
      <c r="SPT63" s="403"/>
      <c r="SPU63" s="403"/>
      <c r="SPV63" s="404"/>
      <c r="SPW63" s="405"/>
      <c r="SPX63" s="405"/>
      <c r="SPY63" s="405"/>
      <c r="SPZ63" s="405"/>
      <c r="SQA63" s="405"/>
      <c r="SQB63" s="406"/>
      <c r="SQC63" s="401"/>
      <c r="SQD63" s="402"/>
      <c r="SQE63" s="403"/>
      <c r="SQF63" s="403"/>
      <c r="SQG63" s="404"/>
      <c r="SQH63" s="405"/>
      <c r="SQI63" s="405"/>
      <c r="SQJ63" s="405"/>
      <c r="SQK63" s="405"/>
      <c r="SQL63" s="405"/>
      <c r="SQM63" s="406"/>
      <c r="SQN63" s="401"/>
      <c r="SQO63" s="402"/>
      <c r="SQP63" s="403"/>
      <c r="SQQ63" s="403"/>
      <c r="SQR63" s="404"/>
      <c r="SQS63" s="405"/>
      <c r="SQT63" s="405"/>
      <c r="SQU63" s="405"/>
      <c r="SQV63" s="405"/>
      <c r="SQW63" s="405"/>
      <c r="SQX63" s="406"/>
      <c r="SQY63" s="401"/>
      <c r="SQZ63" s="402"/>
      <c r="SRA63" s="403"/>
      <c r="SRB63" s="403"/>
      <c r="SRC63" s="404"/>
      <c r="SRD63" s="405"/>
      <c r="SRE63" s="405"/>
      <c r="SRF63" s="405"/>
      <c r="SRG63" s="405"/>
      <c r="SRH63" s="405"/>
      <c r="SRI63" s="406"/>
      <c r="SRJ63" s="401"/>
      <c r="SRK63" s="402"/>
      <c r="SRL63" s="403"/>
      <c r="SRM63" s="403"/>
      <c r="SRN63" s="404"/>
      <c r="SRO63" s="405"/>
      <c r="SRP63" s="405"/>
      <c r="SRQ63" s="405"/>
      <c r="SRR63" s="405"/>
      <c r="SRS63" s="405"/>
      <c r="SRT63" s="406"/>
      <c r="SRU63" s="401"/>
      <c r="SRV63" s="402"/>
      <c r="SRW63" s="403"/>
      <c r="SRX63" s="403"/>
      <c r="SRY63" s="404"/>
      <c r="SRZ63" s="405"/>
      <c r="SSA63" s="405"/>
      <c r="SSB63" s="405"/>
      <c r="SSC63" s="405"/>
      <c r="SSD63" s="405"/>
      <c r="SSE63" s="406"/>
      <c r="SSF63" s="401"/>
      <c r="SSG63" s="402"/>
      <c r="SSH63" s="403"/>
      <c r="SSI63" s="403"/>
      <c r="SSJ63" s="404"/>
      <c r="SSK63" s="405"/>
      <c r="SSL63" s="405"/>
      <c r="SSM63" s="405"/>
      <c r="SSN63" s="405"/>
      <c r="SSO63" s="405"/>
      <c r="SSP63" s="406"/>
      <c r="SSQ63" s="401"/>
      <c r="SSR63" s="402"/>
      <c r="SSS63" s="403"/>
      <c r="SST63" s="403"/>
      <c r="SSU63" s="404"/>
      <c r="SSV63" s="405"/>
      <c r="SSW63" s="405"/>
      <c r="SSX63" s="405"/>
      <c r="SSY63" s="405"/>
      <c r="SSZ63" s="405"/>
      <c r="STA63" s="406"/>
      <c r="STB63" s="401"/>
      <c r="STC63" s="402"/>
      <c r="STD63" s="403"/>
      <c r="STE63" s="403"/>
      <c r="STF63" s="404"/>
      <c r="STG63" s="405"/>
      <c r="STH63" s="405"/>
      <c r="STI63" s="405"/>
      <c r="STJ63" s="405"/>
      <c r="STK63" s="405"/>
      <c r="STL63" s="406"/>
      <c r="STM63" s="401"/>
      <c r="STN63" s="402"/>
      <c r="STO63" s="403"/>
      <c r="STP63" s="403"/>
      <c r="STQ63" s="404"/>
      <c r="STR63" s="405"/>
      <c r="STS63" s="405"/>
      <c r="STT63" s="405"/>
      <c r="STU63" s="405"/>
      <c r="STV63" s="405"/>
      <c r="STW63" s="406"/>
      <c r="STX63" s="401"/>
      <c r="STY63" s="402"/>
      <c r="STZ63" s="403"/>
      <c r="SUA63" s="403"/>
      <c r="SUB63" s="404"/>
      <c r="SUC63" s="405"/>
      <c r="SUD63" s="405"/>
      <c r="SUE63" s="405"/>
      <c r="SUF63" s="405"/>
      <c r="SUG63" s="405"/>
      <c r="SUH63" s="406"/>
      <c r="SUI63" s="401"/>
      <c r="SUJ63" s="402"/>
      <c r="SUK63" s="403"/>
      <c r="SUL63" s="403"/>
      <c r="SUM63" s="404"/>
      <c r="SUN63" s="405"/>
      <c r="SUO63" s="405"/>
      <c r="SUP63" s="405"/>
      <c r="SUQ63" s="405"/>
      <c r="SUR63" s="405"/>
      <c r="SUS63" s="406"/>
      <c r="SUT63" s="401"/>
      <c r="SUU63" s="402"/>
      <c r="SUV63" s="403"/>
      <c r="SUW63" s="403"/>
      <c r="SUX63" s="404"/>
      <c r="SUY63" s="405"/>
      <c r="SUZ63" s="405"/>
      <c r="SVA63" s="405"/>
      <c r="SVB63" s="405"/>
      <c r="SVC63" s="405"/>
      <c r="SVD63" s="406"/>
      <c r="SVE63" s="401"/>
      <c r="SVF63" s="402"/>
      <c r="SVG63" s="403"/>
      <c r="SVH63" s="403"/>
      <c r="SVI63" s="404"/>
      <c r="SVJ63" s="405"/>
      <c r="SVK63" s="405"/>
      <c r="SVL63" s="405"/>
      <c r="SVM63" s="405"/>
      <c r="SVN63" s="405"/>
      <c r="SVO63" s="406"/>
      <c r="SVP63" s="401"/>
      <c r="SVQ63" s="402"/>
      <c r="SVR63" s="403"/>
      <c r="SVS63" s="403"/>
      <c r="SVT63" s="404"/>
      <c r="SVU63" s="405"/>
      <c r="SVV63" s="405"/>
      <c r="SVW63" s="405"/>
      <c r="SVX63" s="405"/>
      <c r="SVY63" s="405"/>
      <c r="SVZ63" s="406"/>
      <c r="SWA63" s="401"/>
      <c r="SWB63" s="402"/>
      <c r="SWC63" s="403"/>
      <c r="SWD63" s="403"/>
      <c r="SWE63" s="404"/>
      <c r="SWF63" s="405"/>
      <c r="SWG63" s="405"/>
      <c r="SWH63" s="405"/>
      <c r="SWI63" s="405"/>
      <c r="SWJ63" s="405"/>
      <c r="SWK63" s="406"/>
      <c r="SWL63" s="401"/>
      <c r="SWM63" s="402"/>
      <c r="SWN63" s="403"/>
      <c r="SWO63" s="403"/>
      <c r="SWP63" s="404"/>
      <c r="SWQ63" s="405"/>
      <c r="SWR63" s="405"/>
      <c r="SWS63" s="405"/>
      <c r="SWT63" s="405"/>
      <c r="SWU63" s="405"/>
      <c r="SWV63" s="406"/>
      <c r="SWW63" s="401"/>
      <c r="SWX63" s="402"/>
      <c r="SWY63" s="403"/>
      <c r="SWZ63" s="403"/>
      <c r="SXA63" s="404"/>
      <c r="SXB63" s="405"/>
      <c r="SXC63" s="405"/>
      <c r="SXD63" s="405"/>
      <c r="SXE63" s="405"/>
      <c r="SXF63" s="405"/>
      <c r="SXG63" s="406"/>
      <c r="SXH63" s="401"/>
      <c r="SXI63" s="402"/>
      <c r="SXJ63" s="403"/>
      <c r="SXK63" s="403"/>
      <c r="SXL63" s="404"/>
      <c r="SXM63" s="405"/>
      <c r="SXN63" s="405"/>
      <c r="SXO63" s="405"/>
      <c r="SXP63" s="405"/>
      <c r="SXQ63" s="405"/>
      <c r="SXR63" s="406"/>
      <c r="SXS63" s="401"/>
      <c r="SXT63" s="402"/>
      <c r="SXU63" s="403"/>
      <c r="SXV63" s="403"/>
      <c r="SXW63" s="404"/>
      <c r="SXX63" s="405"/>
      <c r="SXY63" s="405"/>
      <c r="SXZ63" s="405"/>
      <c r="SYA63" s="405"/>
      <c r="SYB63" s="405"/>
      <c r="SYC63" s="406"/>
      <c r="SYD63" s="401"/>
      <c r="SYE63" s="402"/>
      <c r="SYF63" s="403"/>
      <c r="SYG63" s="403"/>
      <c r="SYH63" s="404"/>
      <c r="SYI63" s="405"/>
      <c r="SYJ63" s="405"/>
      <c r="SYK63" s="405"/>
      <c r="SYL63" s="405"/>
      <c r="SYM63" s="405"/>
      <c r="SYN63" s="406"/>
      <c r="SYO63" s="401"/>
      <c r="SYP63" s="402"/>
      <c r="SYQ63" s="403"/>
      <c r="SYR63" s="403"/>
      <c r="SYS63" s="404"/>
      <c r="SYT63" s="405"/>
      <c r="SYU63" s="405"/>
      <c r="SYV63" s="405"/>
      <c r="SYW63" s="405"/>
      <c r="SYX63" s="405"/>
      <c r="SYY63" s="406"/>
      <c r="SYZ63" s="401"/>
      <c r="SZA63" s="402"/>
      <c r="SZB63" s="403"/>
      <c r="SZC63" s="403"/>
      <c r="SZD63" s="404"/>
      <c r="SZE63" s="405"/>
      <c r="SZF63" s="405"/>
      <c r="SZG63" s="405"/>
      <c r="SZH63" s="405"/>
      <c r="SZI63" s="405"/>
      <c r="SZJ63" s="406"/>
      <c r="SZK63" s="401"/>
      <c r="SZL63" s="402"/>
      <c r="SZM63" s="403"/>
      <c r="SZN63" s="403"/>
      <c r="SZO63" s="404"/>
      <c r="SZP63" s="405"/>
      <c r="SZQ63" s="405"/>
      <c r="SZR63" s="405"/>
      <c r="SZS63" s="405"/>
      <c r="SZT63" s="405"/>
      <c r="SZU63" s="406"/>
      <c r="SZV63" s="401"/>
      <c r="SZW63" s="402"/>
      <c r="SZX63" s="403"/>
      <c r="SZY63" s="403"/>
      <c r="SZZ63" s="404"/>
      <c r="TAA63" s="405"/>
      <c r="TAB63" s="405"/>
      <c r="TAC63" s="405"/>
      <c r="TAD63" s="405"/>
      <c r="TAE63" s="405"/>
      <c r="TAF63" s="406"/>
      <c r="TAG63" s="401"/>
      <c r="TAH63" s="402"/>
      <c r="TAI63" s="403"/>
      <c r="TAJ63" s="403"/>
      <c r="TAK63" s="404"/>
      <c r="TAL63" s="405"/>
      <c r="TAM63" s="405"/>
      <c r="TAN63" s="405"/>
      <c r="TAO63" s="405"/>
      <c r="TAP63" s="405"/>
      <c r="TAQ63" s="406"/>
      <c r="TAR63" s="401"/>
      <c r="TAS63" s="402"/>
      <c r="TAT63" s="403"/>
      <c r="TAU63" s="403"/>
      <c r="TAV63" s="404"/>
      <c r="TAW63" s="405"/>
      <c r="TAX63" s="405"/>
      <c r="TAY63" s="405"/>
      <c r="TAZ63" s="405"/>
      <c r="TBA63" s="405"/>
      <c r="TBB63" s="406"/>
      <c r="TBC63" s="401"/>
      <c r="TBD63" s="402"/>
      <c r="TBE63" s="403"/>
      <c r="TBF63" s="403"/>
      <c r="TBG63" s="404"/>
      <c r="TBH63" s="405"/>
      <c r="TBI63" s="405"/>
      <c r="TBJ63" s="405"/>
      <c r="TBK63" s="405"/>
      <c r="TBL63" s="405"/>
      <c r="TBM63" s="406"/>
      <c r="TBN63" s="401"/>
      <c r="TBO63" s="402"/>
      <c r="TBP63" s="403"/>
      <c r="TBQ63" s="403"/>
      <c r="TBR63" s="404"/>
      <c r="TBS63" s="405"/>
      <c r="TBT63" s="405"/>
      <c r="TBU63" s="405"/>
      <c r="TBV63" s="405"/>
      <c r="TBW63" s="405"/>
      <c r="TBX63" s="406"/>
      <c r="TBY63" s="401"/>
      <c r="TBZ63" s="402"/>
      <c r="TCA63" s="403"/>
      <c r="TCB63" s="403"/>
      <c r="TCC63" s="404"/>
      <c r="TCD63" s="405"/>
      <c r="TCE63" s="405"/>
      <c r="TCF63" s="405"/>
      <c r="TCG63" s="405"/>
      <c r="TCH63" s="405"/>
      <c r="TCI63" s="406"/>
      <c r="TCJ63" s="401"/>
      <c r="TCK63" s="402"/>
      <c r="TCL63" s="403"/>
      <c r="TCM63" s="403"/>
      <c r="TCN63" s="404"/>
      <c r="TCO63" s="405"/>
      <c r="TCP63" s="405"/>
      <c r="TCQ63" s="405"/>
      <c r="TCR63" s="405"/>
      <c r="TCS63" s="405"/>
      <c r="TCT63" s="406"/>
      <c r="TCU63" s="401"/>
      <c r="TCV63" s="402"/>
      <c r="TCW63" s="403"/>
      <c r="TCX63" s="403"/>
      <c r="TCY63" s="404"/>
      <c r="TCZ63" s="405"/>
      <c r="TDA63" s="405"/>
      <c r="TDB63" s="405"/>
      <c r="TDC63" s="405"/>
      <c r="TDD63" s="405"/>
      <c r="TDE63" s="406"/>
      <c r="TDF63" s="401"/>
      <c r="TDG63" s="402"/>
      <c r="TDH63" s="403"/>
      <c r="TDI63" s="403"/>
      <c r="TDJ63" s="404"/>
      <c r="TDK63" s="405"/>
      <c r="TDL63" s="405"/>
      <c r="TDM63" s="405"/>
      <c r="TDN63" s="405"/>
      <c r="TDO63" s="405"/>
      <c r="TDP63" s="406"/>
      <c r="TDQ63" s="401"/>
      <c r="TDR63" s="402"/>
      <c r="TDS63" s="403"/>
      <c r="TDT63" s="403"/>
      <c r="TDU63" s="404"/>
      <c r="TDV63" s="405"/>
      <c r="TDW63" s="405"/>
      <c r="TDX63" s="405"/>
      <c r="TDY63" s="405"/>
      <c r="TDZ63" s="405"/>
      <c r="TEA63" s="406"/>
      <c r="TEB63" s="401"/>
      <c r="TEC63" s="402"/>
      <c r="TED63" s="403"/>
      <c r="TEE63" s="403"/>
      <c r="TEF63" s="404"/>
      <c r="TEG63" s="405"/>
      <c r="TEH63" s="405"/>
      <c r="TEI63" s="405"/>
      <c r="TEJ63" s="405"/>
      <c r="TEK63" s="405"/>
      <c r="TEL63" s="406"/>
      <c r="TEM63" s="401"/>
      <c r="TEN63" s="402"/>
      <c r="TEO63" s="403"/>
      <c r="TEP63" s="403"/>
      <c r="TEQ63" s="404"/>
      <c r="TER63" s="405"/>
      <c r="TES63" s="405"/>
      <c r="TET63" s="405"/>
      <c r="TEU63" s="405"/>
      <c r="TEV63" s="405"/>
      <c r="TEW63" s="406"/>
      <c r="TEX63" s="401"/>
      <c r="TEY63" s="402"/>
      <c r="TEZ63" s="403"/>
      <c r="TFA63" s="403"/>
      <c r="TFB63" s="404"/>
      <c r="TFC63" s="405"/>
      <c r="TFD63" s="405"/>
      <c r="TFE63" s="405"/>
      <c r="TFF63" s="405"/>
      <c r="TFG63" s="405"/>
      <c r="TFH63" s="406"/>
      <c r="TFI63" s="401"/>
      <c r="TFJ63" s="402"/>
      <c r="TFK63" s="403"/>
      <c r="TFL63" s="403"/>
      <c r="TFM63" s="404"/>
      <c r="TFN63" s="405"/>
      <c r="TFO63" s="405"/>
      <c r="TFP63" s="405"/>
      <c r="TFQ63" s="405"/>
      <c r="TFR63" s="405"/>
      <c r="TFS63" s="406"/>
      <c r="TFT63" s="401"/>
      <c r="TFU63" s="402"/>
      <c r="TFV63" s="403"/>
      <c r="TFW63" s="403"/>
      <c r="TFX63" s="404"/>
      <c r="TFY63" s="405"/>
      <c r="TFZ63" s="405"/>
      <c r="TGA63" s="405"/>
      <c r="TGB63" s="405"/>
      <c r="TGC63" s="405"/>
      <c r="TGD63" s="406"/>
      <c r="TGE63" s="401"/>
      <c r="TGF63" s="402"/>
      <c r="TGG63" s="403"/>
      <c r="TGH63" s="403"/>
      <c r="TGI63" s="404"/>
      <c r="TGJ63" s="405"/>
      <c r="TGK63" s="405"/>
      <c r="TGL63" s="405"/>
      <c r="TGM63" s="405"/>
      <c r="TGN63" s="405"/>
      <c r="TGO63" s="406"/>
      <c r="TGP63" s="401"/>
      <c r="TGQ63" s="402"/>
      <c r="TGR63" s="403"/>
      <c r="TGS63" s="403"/>
      <c r="TGT63" s="404"/>
      <c r="TGU63" s="405"/>
      <c r="TGV63" s="405"/>
      <c r="TGW63" s="405"/>
      <c r="TGX63" s="405"/>
      <c r="TGY63" s="405"/>
      <c r="TGZ63" s="406"/>
      <c r="THA63" s="401"/>
      <c r="THB63" s="402"/>
      <c r="THC63" s="403"/>
      <c r="THD63" s="403"/>
      <c r="THE63" s="404"/>
      <c r="THF63" s="405"/>
      <c r="THG63" s="405"/>
      <c r="THH63" s="405"/>
      <c r="THI63" s="405"/>
      <c r="THJ63" s="405"/>
      <c r="THK63" s="406"/>
      <c r="THL63" s="401"/>
      <c r="THM63" s="402"/>
      <c r="THN63" s="403"/>
      <c r="THO63" s="403"/>
      <c r="THP63" s="404"/>
      <c r="THQ63" s="405"/>
      <c r="THR63" s="405"/>
      <c r="THS63" s="405"/>
      <c r="THT63" s="405"/>
      <c r="THU63" s="405"/>
      <c r="THV63" s="406"/>
      <c r="THW63" s="401"/>
      <c r="THX63" s="402"/>
      <c r="THY63" s="403"/>
      <c r="THZ63" s="403"/>
      <c r="TIA63" s="404"/>
      <c r="TIB63" s="405"/>
      <c r="TIC63" s="405"/>
      <c r="TID63" s="405"/>
      <c r="TIE63" s="405"/>
      <c r="TIF63" s="405"/>
      <c r="TIG63" s="406"/>
      <c r="TIH63" s="401"/>
      <c r="TII63" s="402"/>
      <c r="TIJ63" s="403"/>
      <c r="TIK63" s="403"/>
      <c r="TIL63" s="404"/>
      <c r="TIM63" s="405"/>
      <c r="TIN63" s="405"/>
      <c r="TIO63" s="405"/>
      <c r="TIP63" s="405"/>
      <c r="TIQ63" s="405"/>
      <c r="TIR63" s="406"/>
      <c r="TIS63" s="401"/>
      <c r="TIT63" s="402"/>
      <c r="TIU63" s="403"/>
      <c r="TIV63" s="403"/>
      <c r="TIW63" s="404"/>
      <c r="TIX63" s="405"/>
      <c r="TIY63" s="405"/>
      <c r="TIZ63" s="405"/>
      <c r="TJA63" s="405"/>
      <c r="TJB63" s="405"/>
      <c r="TJC63" s="406"/>
      <c r="TJD63" s="401"/>
      <c r="TJE63" s="402"/>
      <c r="TJF63" s="403"/>
      <c r="TJG63" s="403"/>
      <c r="TJH63" s="404"/>
      <c r="TJI63" s="405"/>
      <c r="TJJ63" s="405"/>
      <c r="TJK63" s="405"/>
      <c r="TJL63" s="405"/>
      <c r="TJM63" s="405"/>
      <c r="TJN63" s="406"/>
      <c r="TJO63" s="401"/>
      <c r="TJP63" s="402"/>
      <c r="TJQ63" s="403"/>
      <c r="TJR63" s="403"/>
      <c r="TJS63" s="404"/>
      <c r="TJT63" s="405"/>
      <c r="TJU63" s="405"/>
      <c r="TJV63" s="405"/>
      <c r="TJW63" s="405"/>
      <c r="TJX63" s="405"/>
      <c r="TJY63" s="406"/>
      <c r="TJZ63" s="401"/>
      <c r="TKA63" s="402"/>
      <c r="TKB63" s="403"/>
      <c r="TKC63" s="403"/>
      <c r="TKD63" s="404"/>
      <c r="TKE63" s="405"/>
      <c r="TKF63" s="405"/>
      <c r="TKG63" s="405"/>
      <c r="TKH63" s="405"/>
      <c r="TKI63" s="405"/>
      <c r="TKJ63" s="406"/>
      <c r="TKK63" s="401"/>
      <c r="TKL63" s="402"/>
      <c r="TKM63" s="403"/>
      <c r="TKN63" s="403"/>
      <c r="TKO63" s="404"/>
      <c r="TKP63" s="405"/>
      <c r="TKQ63" s="405"/>
      <c r="TKR63" s="405"/>
      <c r="TKS63" s="405"/>
      <c r="TKT63" s="405"/>
      <c r="TKU63" s="406"/>
      <c r="TKV63" s="401"/>
      <c r="TKW63" s="402"/>
      <c r="TKX63" s="403"/>
      <c r="TKY63" s="403"/>
      <c r="TKZ63" s="404"/>
      <c r="TLA63" s="405"/>
      <c r="TLB63" s="405"/>
      <c r="TLC63" s="405"/>
      <c r="TLD63" s="405"/>
      <c r="TLE63" s="405"/>
      <c r="TLF63" s="406"/>
      <c r="TLG63" s="401"/>
      <c r="TLH63" s="402"/>
      <c r="TLI63" s="403"/>
      <c r="TLJ63" s="403"/>
      <c r="TLK63" s="404"/>
      <c r="TLL63" s="405"/>
      <c r="TLM63" s="405"/>
      <c r="TLN63" s="405"/>
      <c r="TLO63" s="405"/>
      <c r="TLP63" s="405"/>
      <c r="TLQ63" s="406"/>
      <c r="TLR63" s="401"/>
      <c r="TLS63" s="402"/>
      <c r="TLT63" s="403"/>
      <c r="TLU63" s="403"/>
      <c r="TLV63" s="404"/>
      <c r="TLW63" s="405"/>
      <c r="TLX63" s="405"/>
      <c r="TLY63" s="405"/>
      <c r="TLZ63" s="405"/>
      <c r="TMA63" s="405"/>
      <c r="TMB63" s="406"/>
      <c r="TMC63" s="401"/>
      <c r="TMD63" s="402"/>
      <c r="TME63" s="403"/>
      <c r="TMF63" s="403"/>
      <c r="TMG63" s="404"/>
      <c r="TMH63" s="405"/>
      <c r="TMI63" s="405"/>
      <c r="TMJ63" s="405"/>
      <c r="TMK63" s="405"/>
      <c r="TML63" s="405"/>
      <c r="TMM63" s="406"/>
      <c r="TMN63" s="401"/>
      <c r="TMO63" s="402"/>
      <c r="TMP63" s="403"/>
      <c r="TMQ63" s="403"/>
      <c r="TMR63" s="404"/>
      <c r="TMS63" s="405"/>
      <c r="TMT63" s="405"/>
      <c r="TMU63" s="405"/>
      <c r="TMV63" s="405"/>
      <c r="TMW63" s="405"/>
      <c r="TMX63" s="406"/>
      <c r="TMY63" s="401"/>
      <c r="TMZ63" s="402"/>
      <c r="TNA63" s="403"/>
      <c r="TNB63" s="403"/>
      <c r="TNC63" s="404"/>
      <c r="TND63" s="405"/>
      <c r="TNE63" s="405"/>
      <c r="TNF63" s="405"/>
      <c r="TNG63" s="405"/>
      <c r="TNH63" s="405"/>
      <c r="TNI63" s="406"/>
      <c r="TNJ63" s="401"/>
      <c r="TNK63" s="402"/>
      <c r="TNL63" s="403"/>
      <c r="TNM63" s="403"/>
      <c r="TNN63" s="404"/>
      <c r="TNO63" s="405"/>
      <c r="TNP63" s="405"/>
      <c r="TNQ63" s="405"/>
      <c r="TNR63" s="405"/>
      <c r="TNS63" s="405"/>
      <c r="TNT63" s="406"/>
      <c r="TNU63" s="401"/>
      <c r="TNV63" s="402"/>
      <c r="TNW63" s="403"/>
      <c r="TNX63" s="403"/>
      <c r="TNY63" s="404"/>
      <c r="TNZ63" s="405"/>
      <c r="TOA63" s="405"/>
      <c r="TOB63" s="405"/>
      <c r="TOC63" s="405"/>
      <c r="TOD63" s="405"/>
      <c r="TOE63" s="406"/>
      <c r="TOF63" s="401"/>
      <c r="TOG63" s="402"/>
      <c r="TOH63" s="403"/>
      <c r="TOI63" s="403"/>
      <c r="TOJ63" s="404"/>
      <c r="TOK63" s="405"/>
      <c r="TOL63" s="405"/>
      <c r="TOM63" s="405"/>
      <c r="TON63" s="405"/>
      <c r="TOO63" s="405"/>
      <c r="TOP63" s="406"/>
      <c r="TOQ63" s="401"/>
      <c r="TOR63" s="402"/>
      <c r="TOS63" s="403"/>
      <c r="TOT63" s="403"/>
      <c r="TOU63" s="404"/>
      <c r="TOV63" s="405"/>
      <c r="TOW63" s="405"/>
      <c r="TOX63" s="405"/>
      <c r="TOY63" s="405"/>
      <c r="TOZ63" s="405"/>
      <c r="TPA63" s="406"/>
      <c r="TPB63" s="401"/>
      <c r="TPC63" s="402"/>
      <c r="TPD63" s="403"/>
      <c r="TPE63" s="403"/>
      <c r="TPF63" s="404"/>
      <c r="TPG63" s="405"/>
      <c r="TPH63" s="405"/>
      <c r="TPI63" s="405"/>
      <c r="TPJ63" s="405"/>
      <c r="TPK63" s="405"/>
      <c r="TPL63" s="406"/>
      <c r="TPM63" s="401"/>
      <c r="TPN63" s="402"/>
      <c r="TPO63" s="403"/>
      <c r="TPP63" s="403"/>
      <c r="TPQ63" s="404"/>
      <c r="TPR63" s="405"/>
      <c r="TPS63" s="405"/>
      <c r="TPT63" s="405"/>
      <c r="TPU63" s="405"/>
      <c r="TPV63" s="405"/>
      <c r="TPW63" s="406"/>
      <c r="TPX63" s="401"/>
      <c r="TPY63" s="402"/>
      <c r="TPZ63" s="403"/>
      <c r="TQA63" s="403"/>
      <c r="TQB63" s="404"/>
      <c r="TQC63" s="405"/>
      <c r="TQD63" s="405"/>
      <c r="TQE63" s="405"/>
      <c r="TQF63" s="405"/>
      <c r="TQG63" s="405"/>
      <c r="TQH63" s="406"/>
      <c r="TQI63" s="401"/>
      <c r="TQJ63" s="402"/>
      <c r="TQK63" s="403"/>
      <c r="TQL63" s="403"/>
      <c r="TQM63" s="404"/>
      <c r="TQN63" s="405"/>
      <c r="TQO63" s="405"/>
      <c r="TQP63" s="405"/>
      <c r="TQQ63" s="405"/>
      <c r="TQR63" s="405"/>
      <c r="TQS63" s="406"/>
      <c r="TQT63" s="401"/>
      <c r="TQU63" s="402"/>
      <c r="TQV63" s="403"/>
      <c r="TQW63" s="403"/>
      <c r="TQX63" s="404"/>
      <c r="TQY63" s="405"/>
      <c r="TQZ63" s="405"/>
      <c r="TRA63" s="405"/>
      <c r="TRB63" s="405"/>
      <c r="TRC63" s="405"/>
      <c r="TRD63" s="406"/>
      <c r="TRE63" s="401"/>
      <c r="TRF63" s="402"/>
      <c r="TRG63" s="403"/>
      <c r="TRH63" s="403"/>
      <c r="TRI63" s="404"/>
      <c r="TRJ63" s="405"/>
      <c r="TRK63" s="405"/>
      <c r="TRL63" s="405"/>
      <c r="TRM63" s="405"/>
      <c r="TRN63" s="405"/>
      <c r="TRO63" s="406"/>
      <c r="TRP63" s="401"/>
      <c r="TRQ63" s="402"/>
      <c r="TRR63" s="403"/>
      <c r="TRS63" s="403"/>
      <c r="TRT63" s="404"/>
      <c r="TRU63" s="405"/>
      <c r="TRV63" s="405"/>
      <c r="TRW63" s="405"/>
      <c r="TRX63" s="405"/>
      <c r="TRY63" s="405"/>
      <c r="TRZ63" s="406"/>
      <c r="TSA63" s="401"/>
      <c r="TSB63" s="402"/>
      <c r="TSC63" s="403"/>
      <c r="TSD63" s="403"/>
      <c r="TSE63" s="404"/>
      <c r="TSF63" s="405"/>
      <c r="TSG63" s="405"/>
      <c r="TSH63" s="405"/>
      <c r="TSI63" s="405"/>
      <c r="TSJ63" s="405"/>
      <c r="TSK63" s="406"/>
      <c r="TSL63" s="401"/>
      <c r="TSM63" s="402"/>
      <c r="TSN63" s="403"/>
      <c r="TSO63" s="403"/>
      <c r="TSP63" s="404"/>
      <c r="TSQ63" s="405"/>
      <c r="TSR63" s="405"/>
      <c r="TSS63" s="405"/>
      <c r="TST63" s="405"/>
      <c r="TSU63" s="405"/>
      <c r="TSV63" s="406"/>
      <c r="TSW63" s="401"/>
      <c r="TSX63" s="402"/>
      <c r="TSY63" s="403"/>
      <c r="TSZ63" s="403"/>
      <c r="TTA63" s="404"/>
      <c r="TTB63" s="405"/>
      <c r="TTC63" s="405"/>
      <c r="TTD63" s="405"/>
      <c r="TTE63" s="405"/>
      <c r="TTF63" s="405"/>
      <c r="TTG63" s="406"/>
      <c r="TTH63" s="401"/>
      <c r="TTI63" s="402"/>
      <c r="TTJ63" s="403"/>
      <c r="TTK63" s="403"/>
      <c r="TTL63" s="404"/>
      <c r="TTM63" s="405"/>
      <c r="TTN63" s="405"/>
      <c r="TTO63" s="405"/>
      <c r="TTP63" s="405"/>
      <c r="TTQ63" s="405"/>
      <c r="TTR63" s="406"/>
      <c r="TTS63" s="401"/>
      <c r="TTT63" s="402"/>
      <c r="TTU63" s="403"/>
      <c r="TTV63" s="403"/>
      <c r="TTW63" s="404"/>
      <c r="TTX63" s="405"/>
      <c r="TTY63" s="405"/>
      <c r="TTZ63" s="405"/>
      <c r="TUA63" s="405"/>
      <c r="TUB63" s="405"/>
      <c r="TUC63" s="406"/>
      <c r="TUD63" s="401"/>
      <c r="TUE63" s="402"/>
      <c r="TUF63" s="403"/>
      <c r="TUG63" s="403"/>
      <c r="TUH63" s="404"/>
      <c r="TUI63" s="405"/>
      <c r="TUJ63" s="405"/>
      <c r="TUK63" s="405"/>
      <c r="TUL63" s="405"/>
      <c r="TUM63" s="405"/>
      <c r="TUN63" s="406"/>
      <c r="TUO63" s="401"/>
      <c r="TUP63" s="402"/>
      <c r="TUQ63" s="403"/>
      <c r="TUR63" s="403"/>
      <c r="TUS63" s="404"/>
      <c r="TUT63" s="405"/>
      <c r="TUU63" s="405"/>
      <c r="TUV63" s="405"/>
      <c r="TUW63" s="405"/>
      <c r="TUX63" s="405"/>
      <c r="TUY63" s="406"/>
      <c r="TUZ63" s="401"/>
      <c r="TVA63" s="402"/>
      <c r="TVB63" s="403"/>
      <c r="TVC63" s="403"/>
      <c r="TVD63" s="404"/>
      <c r="TVE63" s="405"/>
      <c r="TVF63" s="405"/>
      <c r="TVG63" s="405"/>
      <c r="TVH63" s="405"/>
      <c r="TVI63" s="405"/>
      <c r="TVJ63" s="406"/>
      <c r="TVK63" s="401"/>
      <c r="TVL63" s="402"/>
      <c r="TVM63" s="403"/>
      <c r="TVN63" s="403"/>
      <c r="TVO63" s="404"/>
      <c r="TVP63" s="405"/>
      <c r="TVQ63" s="405"/>
      <c r="TVR63" s="405"/>
      <c r="TVS63" s="405"/>
      <c r="TVT63" s="405"/>
      <c r="TVU63" s="406"/>
      <c r="TVV63" s="401"/>
      <c r="TVW63" s="402"/>
      <c r="TVX63" s="403"/>
      <c r="TVY63" s="403"/>
      <c r="TVZ63" s="404"/>
      <c r="TWA63" s="405"/>
      <c r="TWB63" s="405"/>
      <c r="TWC63" s="405"/>
      <c r="TWD63" s="405"/>
      <c r="TWE63" s="405"/>
      <c r="TWF63" s="406"/>
      <c r="TWG63" s="401"/>
      <c r="TWH63" s="402"/>
      <c r="TWI63" s="403"/>
      <c r="TWJ63" s="403"/>
      <c r="TWK63" s="404"/>
      <c r="TWL63" s="405"/>
      <c r="TWM63" s="405"/>
      <c r="TWN63" s="405"/>
      <c r="TWO63" s="405"/>
      <c r="TWP63" s="405"/>
      <c r="TWQ63" s="406"/>
      <c r="TWR63" s="401"/>
      <c r="TWS63" s="402"/>
      <c r="TWT63" s="403"/>
      <c r="TWU63" s="403"/>
      <c r="TWV63" s="404"/>
      <c r="TWW63" s="405"/>
      <c r="TWX63" s="405"/>
      <c r="TWY63" s="405"/>
      <c r="TWZ63" s="405"/>
      <c r="TXA63" s="405"/>
      <c r="TXB63" s="406"/>
      <c r="TXC63" s="401"/>
      <c r="TXD63" s="402"/>
      <c r="TXE63" s="403"/>
      <c r="TXF63" s="403"/>
      <c r="TXG63" s="404"/>
      <c r="TXH63" s="405"/>
      <c r="TXI63" s="405"/>
      <c r="TXJ63" s="405"/>
      <c r="TXK63" s="405"/>
      <c r="TXL63" s="405"/>
      <c r="TXM63" s="406"/>
      <c r="TXN63" s="401"/>
      <c r="TXO63" s="402"/>
      <c r="TXP63" s="403"/>
      <c r="TXQ63" s="403"/>
      <c r="TXR63" s="404"/>
      <c r="TXS63" s="405"/>
      <c r="TXT63" s="405"/>
      <c r="TXU63" s="405"/>
      <c r="TXV63" s="405"/>
      <c r="TXW63" s="405"/>
      <c r="TXX63" s="406"/>
      <c r="TXY63" s="401"/>
      <c r="TXZ63" s="402"/>
      <c r="TYA63" s="403"/>
      <c r="TYB63" s="403"/>
      <c r="TYC63" s="404"/>
      <c r="TYD63" s="405"/>
      <c r="TYE63" s="405"/>
      <c r="TYF63" s="405"/>
      <c r="TYG63" s="405"/>
      <c r="TYH63" s="405"/>
      <c r="TYI63" s="406"/>
      <c r="TYJ63" s="401"/>
      <c r="TYK63" s="402"/>
      <c r="TYL63" s="403"/>
      <c r="TYM63" s="403"/>
      <c r="TYN63" s="404"/>
      <c r="TYO63" s="405"/>
      <c r="TYP63" s="405"/>
      <c r="TYQ63" s="405"/>
      <c r="TYR63" s="405"/>
      <c r="TYS63" s="405"/>
      <c r="TYT63" s="406"/>
      <c r="TYU63" s="401"/>
      <c r="TYV63" s="402"/>
      <c r="TYW63" s="403"/>
      <c r="TYX63" s="403"/>
      <c r="TYY63" s="404"/>
      <c r="TYZ63" s="405"/>
      <c r="TZA63" s="405"/>
      <c r="TZB63" s="405"/>
      <c r="TZC63" s="405"/>
      <c r="TZD63" s="405"/>
      <c r="TZE63" s="406"/>
      <c r="TZF63" s="401"/>
      <c r="TZG63" s="402"/>
      <c r="TZH63" s="403"/>
      <c r="TZI63" s="403"/>
      <c r="TZJ63" s="404"/>
      <c r="TZK63" s="405"/>
      <c r="TZL63" s="405"/>
      <c r="TZM63" s="405"/>
      <c r="TZN63" s="405"/>
      <c r="TZO63" s="405"/>
      <c r="TZP63" s="406"/>
      <c r="TZQ63" s="401"/>
      <c r="TZR63" s="402"/>
      <c r="TZS63" s="403"/>
      <c r="TZT63" s="403"/>
      <c r="TZU63" s="404"/>
      <c r="TZV63" s="405"/>
      <c r="TZW63" s="405"/>
      <c r="TZX63" s="405"/>
      <c r="TZY63" s="405"/>
      <c r="TZZ63" s="405"/>
      <c r="UAA63" s="406"/>
      <c r="UAB63" s="401"/>
      <c r="UAC63" s="402"/>
      <c r="UAD63" s="403"/>
      <c r="UAE63" s="403"/>
      <c r="UAF63" s="404"/>
      <c r="UAG63" s="405"/>
      <c r="UAH63" s="405"/>
      <c r="UAI63" s="405"/>
      <c r="UAJ63" s="405"/>
      <c r="UAK63" s="405"/>
      <c r="UAL63" s="406"/>
      <c r="UAM63" s="401"/>
      <c r="UAN63" s="402"/>
      <c r="UAO63" s="403"/>
      <c r="UAP63" s="403"/>
      <c r="UAQ63" s="404"/>
      <c r="UAR63" s="405"/>
      <c r="UAS63" s="405"/>
      <c r="UAT63" s="405"/>
      <c r="UAU63" s="405"/>
      <c r="UAV63" s="405"/>
      <c r="UAW63" s="406"/>
      <c r="UAX63" s="401"/>
      <c r="UAY63" s="402"/>
      <c r="UAZ63" s="403"/>
      <c r="UBA63" s="403"/>
      <c r="UBB63" s="404"/>
      <c r="UBC63" s="405"/>
      <c r="UBD63" s="405"/>
      <c r="UBE63" s="405"/>
      <c r="UBF63" s="405"/>
      <c r="UBG63" s="405"/>
      <c r="UBH63" s="406"/>
      <c r="UBI63" s="401"/>
      <c r="UBJ63" s="402"/>
      <c r="UBK63" s="403"/>
      <c r="UBL63" s="403"/>
      <c r="UBM63" s="404"/>
      <c r="UBN63" s="405"/>
      <c r="UBO63" s="405"/>
      <c r="UBP63" s="405"/>
      <c r="UBQ63" s="405"/>
      <c r="UBR63" s="405"/>
      <c r="UBS63" s="406"/>
      <c r="UBT63" s="401"/>
      <c r="UBU63" s="402"/>
      <c r="UBV63" s="403"/>
      <c r="UBW63" s="403"/>
      <c r="UBX63" s="404"/>
      <c r="UBY63" s="405"/>
      <c r="UBZ63" s="405"/>
      <c r="UCA63" s="405"/>
      <c r="UCB63" s="405"/>
      <c r="UCC63" s="405"/>
      <c r="UCD63" s="406"/>
      <c r="UCE63" s="401"/>
      <c r="UCF63" s="402"/>
      <c r="UCG63" s="403"/>
      <c r="UCH63" s="403"/>
      <c r="UCI63" s="404"/>
      <c r="UCJ63" s="405"/>
      <c r="UCK63" s="405"/>
      <c r="UCL63" s="405"/>
      <c r="UCM63" s="405"/>
      <c r="UCN63" s="405"/>
      <c r="UCO63" s="406"/>
      <c r="UCP63" s="401"/>
      <c r="UCQ63" s="402"/>
      <c r="UCR63" s="403"/>
      <c r="UCS63" s="403"/>
      <c r="UCT63" s="404"/>
      <c r="UCU63" s="405"/>
      <c r="UCV63" s="405"/>
      <c r="UCW63" s="405"/>
      <c r="UCX63" s="405"/>
      <c r="UCY63" s="405"/>
      <c r="UCZ63" s="406"/>
      <c r="UDA63" s="401"/>
      <c r="UDB63" s="402"/>
      <c r="UDC63" s="403"/>
      <c r="UDD63" s="403"/>
      <c r="UDE63" s="404"/>
      <c r="UDF63" s="405"/>
      <c r="UDG63" s="405"/>
      <c r="UDH63" s="405"/>
      <c r="UDI63" s="405"/>
      <c r="UDJ63" s="405"/>
      <c r="UDK63" s="406"/>
      <c r="UDL63" s="401"/>
      <c r="UDM63" s="402"/>
      <c r="UDN63" s="403"/>
      <c r="UDO63" s="403"/>
      <c r="UDP63" s="404"/>
      <c r="UDQ63" s="405"/>
      <c r="UDR63" s="405"/>
      <c r="UDS63" s="405"/>
      <c r="UDT63" s="405"/>
      <c r="UDU63" s="405"/>
      <c r="UDV63" s="406"/>
      <c r="UDW63" s="401"/>
      <c r="UDX63" s="402"/>
      <c r="UDY63" s="403"/>
      <c r="UDZ63" s="403"/>
      <c r="UEA63" s="404"/>
      <c r="UEB63" s="405"/>
      <c r="UEC63" s="405"/>
      <c r="UED63" s="405"/>
      <c r="UEE63" s="405"/>
      <c r="UEF63" s="405"/>
      <c r="UEG63" s="406"/>
      <c r="UEH63" s="401"/>
      <c r="UEI63" s="402"/>
      <c r="UEJ63" s="403"/>
      <c r="UEK63" s="403"/>
      <c r="UEL63" s="404"/>
      <c r="UEM63" s="405"/>
      <c r="UEN63" s="405"/>
      <c r="UEO63" s="405"/>
      <c r="UEP63" s="405"/>
      <c r="UEQ63" s="405"/>
      <c r="UER63" s="406"/>
      <c r="UES63" s="401"/>
      <c r="UET63" s="402"/>
      <c r="UEU63" s="403"/>
      <c r="UEV63" s="403"/>
      <c r="UEW63" s="404"/>
      <c r="UEX63" s="405"/>
      <c r="UEY63" s="405"/>
      <c r="UEZ63" s="405"/>
      <c r="UFA63" s="405"/>
      <c r="UFB63" s="405"/>
      <c r="UFC63" s="406"/>
      <c r="UFD63" s="401"/>
      <c r="UFE63" s="402"/>
      <c r="UFF63" s="403"/>
      <c r="UFG63" s="403"/>
      <c r="UFH63" s="404"/>
      <c r="UFI63" s="405"/>
      <c r="UFJ63" s="405"/>
      <c r="UFK63" s="405"/>
      <c r="UFL63" s="405"/>
      <c r="UFM63" s="405"/>
      <c r="UFN63" s="406"/>
      <c r="UFO63" s="401"/>
      <c r="UFP63" s="402"/>
      <c r="UFQ63" s="403"/>
      <c r="UFR63" s="403"/>
      <c r="UFS63" s="404"/>
      <c r="UFT63" s="405"/>
      <c r="UFU63" s="405"/>
      <c r="UFV63" s="405"/>
      <c r="UFW63" s="405"/>
      <c r="UFX63" s="405"/>
      <c r="UFY63" s="406"/>
      <c r="UFZ63" s="401"/>
      <c r="UGA63" s="402"/>
      <c r="UGB63" s="403"/>
      <c r="UGC63" s="403"/>
      <c r="UGD63" s="404"/>
      <c r="UGE63" s="405"/>
      <c r="UGF63" s="405"/>
      <c r="UGG63" s="405"/>
      <c r="UGH63" s="405"/>
      <c r="UGI63" s="405"/>
      <c r="UGJ63" s="406"/>
      <c r="UGK63" s="401"/>
      <c r="UGL63" s="402"/>
      <c r="UGM63" s="403"/>
      <c r="UGN63" s="403"/>
      <c r="UGO63" s="404"/>
      <c r="UGP63" s="405"/>
      <c r="UGQ63" s="405"/>
      <c r="UGR63" s="405"/>
      <c r="UGS63" s="405"/>
      <c r="UGT63" s="405"/>
      <c r="UGU63" s="406"/>
      <c r="UGV63" s="401"/>
      <c r="UGW63" s="402"/>
      <c r="UGX63" s="403"/>
      <c r="UGY63" s="403"/>
      <c r="UGZ63" s="404"/>
      <c r="UHA63" s="405"/>
      <c r="UHB63" s="405"/>
      <c r="UHC63" s="405"/>
      <c r="UHD63" s="405"/>
      <c r="UHE63" s="405"/>
      <c r="UHF63" s="406"/>
      <c r="UHG63" s="401"/>
      <c r="UHH63" s="402"/>
      <c r="UHI63" s="403"/>
      <c r="UHJ63" s="403"/>
      <c r="UHK63" s="404"/>
      <c r="UHL63" s="405"/>
      <c r="UHM63" s="405"/>
      <c r="UHN63" s="405"/>
      <c r="UHO63" s="405"/>
      <c r="UHP63" s="405"/>
      <c r="UHQ63" s="406"/>
      <c r="UHR63" s="401"/>
      <c r="UHS63" s="402"/>
      <c r="UHT63" s="403"/>
      <c r="UHU63" s="403"/>
      <c r="UHV63" s="404"/>
      <c r="UHW63" s="405"/>
      <c r="UHX63" s="405"/>
      <c r="UHY63" s="405"/>
      <c r="UHZ63" s="405"/>
      <c r="UIA63" s="405"/>
      <c r="UIB63" s="406"/>
      <c r="UIC63" s="401"/>
      <c r="UID63" s="402"/>
      <c r="UIE63" s="403"/>
      <c r="UIF63" s="403"/>
      <c r="UIG63" s="404"/>
      <c r="UIH63" s="405"/>
      <c r="UII63" s="405"/>
      <c r="UIJ63" s="405"/>
      <c r="UIK63" s="405"/>
      <c r="UIL63" s="405"/>
      <c r="UIM63" s="406"/>
      <c r="UIN63" s="401"/>
      <c r="UIO63" s="402"/>
      <c r="UIP63" s="403"/>
      <c r="UIQ63" s="403"/>
      <c r="UIR63" s="404"/>
      <c r="UIS63" s="405"/>
      <c r="UIT63" s="405"/>
      <c r="UIU63" s="405"/>
      <c r="UIV63" s="405"/>
      <c r="UIW63" s="405"/>
      <c r="UIX63" s="406"/>
      <c r="UIY63" s="401"/>
      <c r="UIZ63" s="402"/>
      <c r="UJA63" s="403"/>
      <c r="UJB63" s="403"/>
      <c r="UJC63" s="404"/>
      <c r="UJD63" s="405"/>
      <c r="UJE63" s="405"/>
      <c r="UJF63" s="405"/>
      <c r="UJG63" s="405"/>
      <c r="UJH63" s="405"/>
      <c r="UJI63" s="406"/>
      <c r="UJJ63" s="401"/>
      <c r="UJK63" s="402"/>
      <c r="UJL63" s="403"/>
      <c r="UJM63" s="403"/>
      <c r="UJN63" s="404"/>
      <c r="UJO63" s="405"/>
      <c r="UJP63" s="405"/>
      <c r="UJQ63" s="405"/>
      <c r="UJR63" s="405"/>
      <c r="UJS63" s="405"/>
      <c r="UJT63" s="406"/>
      <c r="UJU63" s="401"/>
      <c r="UJV63" s="402"/>
      <c r="UJW63" s="403"/>
      <c r="UJX63" s="403"/>
      <c r="UJY63" s="404"/>
      <c r="UJZ63" s="405"/>
      <c r="UKA63" s="405"/>
      <c r="UKB63" s="405"/>
      <c r="UKC63" s="405"/>
      <c r="UKD63" s="405"/>
      <c r="UKE63" s="406"/>
      <c r="UKF63" s="401"/>
      <c r="UKG63" s="402"/>
      <c r="UKH63" s="403"/>
      <c r="UKI63" s="403"/>
      <c r="UKJ63" s="404"/>
      <c r="UKK63" s="405"/>
      <c r="UKL63" s="405"/>
      <c r="UKM63" s="405"/>
      <c r="UKN63" s="405"/>
      <c r="UKO63" s="405"/>
      <c r="UKP63" s="406"/>
      <c r="UKQ63" s="401"/>
      <c r="UKR63" s="402"/>
      <c r="UKS63" s="403"/>
      <c r="UKT63" s="403"/>
      <c r="UKU63" s="404"/>
      <c r="UKV63" s="405"/>
      <c r="UKW63" s="405"/>
      <c r="UKX63" s="405"/>
      <c r="UKY63" s="405"/>
      <c r="UKZ63" s="405"/>
      <c r="ULA63" s="406"/>
      <c r="ULB63" s="401"/>
      <c r="ULC63" s="402"/>
      <c r="ULD63" s="403"/>
      <c r="ULE63" s="403"/>
      <c r="ULF63" s="404"/>
      <c r="ULG63" s="405"/>
      <c r="ULH63" s="405"/>
      <c r="ULI63" s="405"/>
      <c r="ULJ63" s="405"/>
      <c r="ULK63" s="405"/>
      <c r="ULL63" s="406"/>
      <c r="ULM63" s="401"/>
      <c r="ULN63" s="402"/>
      <c r="ULO63" s="403"/>
      <c r="ULP63" s="403"/>
      <c r="ULQ63" s="404"/>
      <c r="ULR63" s="405"/>
      <c r="ULS63" s="405"/>
      <c r="ULT63" s="405"/>
      <c r="ULU63" s="405"/>
      <c r="ULV63" s="405"/>
      <c r="ULW63" s="406"/>
      <c r="ULX63" s="401"/>
      <c r="ULY63" s="402"/>
      <c r="ULZ63" s="403"/>
      <c r="UMA63" s="403"/>
      <c r="UMB63" s="404"/>
      <c r="UMC63" s="405"/>
      <c r="UMD63" s="405"/>
      <c r="UME63" s="405"/>
      <c r="UMF63" s="405"/>
      <c r="UMG63" s="405"/>
      <c r="UMH63" s="406"/>
      <c r="UMI63" s="401"/>
      <c r="UMJ63" s="402"/>
      <c r="UMK63" s="403"/>
      <c r="UML63" s="403"/>
      <c r="UMM63" s="404"/>
      <c r="UMN63" s="405"/>
      <c r="UMO63" s="405"/>
      <c r="UMP63" s="405"/>
      <c r="UMQ63" s="405"/>
      <c r="UMR63" s="405"/>
      <c r="UMS63" s="406"/>
      <c r="UMT63" s="401"/>
      <c r="UMU63" s="402"/>
      <c r="UMV63" s="403"/>
      <c r="UMW63" s="403"/>
      <c r="UMX63" s="404"/>
      <c r="UMY63" s="405"/>
      <c r="UMZ63" s="405"/>
      <c r="UNA63" s="405"/>
      <c r="UNB63" s="405"/>
      <c r="UNC63" s="405"/>
      <c r="UND63" s="406"/>
      <c r="UNE63" s="401"/>
      <c r="UNF63" s="402"/>
      <c r="UNG63" s="403"/>
      <c r="UNH63" s="403"/>
      <c r="UNI63" s="404"/>
      <c r="UNJ63" s="405"/>
      <c r="UNK63" s="405"/>
      <c r="UNL63" s="405"/>
      <c r="UNM63" s="405"/>
      <c r="UNN63" s="405"/>
      <c r="UNO63" s="406"/>
      <c r="UNP63" s="401"/>
      <c r="UNQ63" s="402"/>
      <c r="UNR63" s="403"/>
      <c r="UNS63" s="403"/>
      <c r="UNT63" s="404"/>
      <c r="UNU63" s="405"/>
      <c r="UNV63" s="405"/>
      <c r="UNW63" s="405"/>
      <c r="UNX63" s="405"/>
      <c r="UNY63" s="405"/>
      <c r="UNZ63" s="406"/>
      <c r="UOA63" s="401"/>
      <c r="UOB63" s="402"/>
      <c r="UOC63" s="403"/>
      <c r="UOD63" s="403"/>
      <c r="UOE63" s="404"/>
      <c r="UOF63" s="405"/>
      <c r="UOG63" s="405"/>
      <c r="UOH63" s="405"/>
      <c r="UOI63" s="405"/>
      <c r="UOJ63" s="405"/>
      <c r="UOK63" s="406"/>
      <c r="UOL63" s="401"/>
      <c r="UOM63" s="402"/>
      <c r="UON63" s="403"/>
      <c r="UOO63" s="403"/>
      <c r="UOP63" s="404"/>
      <c r="UOQ63" s="405"/>
      <c r="UOR63" s="405"/>
      <c r="UOS63" s="405"/>
      <c r="UOT63" s="405"/>
      <c r="UOU63" s="405"/>
      <c r="UOV63" s="406"/>
      <c r="UOW63" s="401"/>
      <c r="UOX63" s="402"/>
      <c r="UOY63" s="403"/>
      <c r="UOZ63" s="403"/>
      <c r="UPA63" s="404"/>
      <c r="UPB63" s="405"/>
      <c r="UPC63" s="405"/>
      <c r="UPD63" s="405"/>
      <c r="UPE63" s="405"/>
      <c r="UPF63" s="405"/>
      <c r="UPG63" s="406"/>
      <c r="UPH63" s="401"/>
      <c r="UPI63" s="402"/>
      <c r="UPJ63" s="403"/>
      <c r="UPK63" s="403"/>
      <c r="UPL63" s="404"/>
      <c r="UPM63" s="405"/>
      <c r="UPN63" s="405"/>
      <c r="UPO63" s="405"/>
      <c r="UPP63" s="405"/>
      <c r="UPQ63" s="405"/>
      <c r="UPR63" s="406"/>
      <c r="UPS63" s="401"/>
      <c r="UPT63" s="402"/>
      <c r="UPU63" s="403"/>
      <c r="UPV63" s="403"/>
      <c r="UPW63" s="404"/>
      <c r="UPX63" s="405"/>
      <c r="UPY63" s="405"/>
      <c r="UPZ63" s="405"/>
      <c r="UQA63" s="405"/>
      <c r="UQB63" s="405"/>
      <c r="UQC63" s="406"/>
      <c r="UQD63" s="401"/>
      <c r="UQE63" s="402"/>
      <c r="UQF63" s="403"/>
      <c r="UQG63" s="403"/>
      <c r="UQH63" s="404"/>
      <c r="UQI63" s="405"/>
      <c r="UQJ63" s="405"/>
      <c r="UQK63" s="405"/>
      <c r="UQL63" s="405"/>
      <c r="UQM63" s="405"/>
      <c r="UQN63" s="406"/>
      <c r="UQO63" s="401"/>
      <c r="UQP63" s="402"/>
      <c r="UQQ63" s="403"/>
      <c r="UQR63" s="403"/>
      <c r="UQS63" s="404"/>
      <c r="UQT63" s="405"/>
      <c r="UQU63" s="405"/>
      <c r="UQV63" s="405"/>
      <c r="UQW63" s="405"/>
      <c r="UQX63" s="405"/>
      <c r="UQY63" s="406"/>
      <c r="UQZ63" s="401"/>
      <c r="URA63" s="402"/>
      <c r="URB63" s="403"/>
      <c r="URC63" s="403"/>
      <c r="URD63" s="404"/>
      <c r="URE63" s="405"/>
      <c r="URF63" s="405"/>
      <c r="URG63" s="405"/>
      <c r="URH63" s="405"/>
      <c r="URI63" s="405"/>
      <c r="URJ63" s="406"/>
      <c r="URK63" s="401"/>
      <c r="URL63" s="402"/>
      <c r="URM63" s="403"/>
      <c r="URN63" s="403"/>
      <c r="URO63" s="404"/>
      <c r="URP63" s="405"/>
      <c r="URQ63" s="405"/>
      <c r="URR63" s="405"/>
      <c r="URS63" s="405"/>
      <c r="URT63" s="405"/>
      <c r="URU63" s="406"/>
      <c r="URV63" s="401"/>
      <c r="URW63" s="402"/>
      <c r="URX63" s="403"/>
      <c r="URY63" s="403"/>
      <c r="URZ63" s="404"/>
      <c r="USA63" s="405"/>
      <c r="USB63" s="405"/>
      <c r="USC63" s="405"/>
      <c r="USD63" s="405"/>
      <c r="USE63" s="405"/>
      <c r="USF63" s="406"/>
      <c r="USG63" s="401"/>
      <c r="USH63" s="402"/>
      <c r="USI63" s="403"/>
      <c r="USJ63" s="403"/>
      <c r="USK63" s="404"/>
      <c r="USL63" s="405"/>
      <c r="USM63" s="405"/>
      <c r="USN63" s="405"/>
      <c r="USO63" s="405"/>
      <c r="USP63" s="405"/>
      <c r="USQ63" s="406"/>
      <c r="USR63" s="401"/>
      <c r="USS63" s="402"/>
      <c r="UST63" s="403"/>
      <c r="USU63" s="403"/>
      <c r="USV63" s="404"/>
      <c r="USW63" s="405"/>
      <c r="USX63" s="405"/>
      <c r="USY63" s="405"/>
      <c r="USZ63" s="405"/>
      <c r="UTA63" s="405"/>
      <c r="UTB63" s="406"/>
      <c r="UTC63" s="401"/>
      <c r="UTD63" s="402"/>
      <c r="UTE63" s="403"/>
      <c r="UTF63" s="403"/>
      <c r="UTG63" s="404"/>
      <c r="UTH63" s="405"/>
      <c r="UTI63" s="405"/>
      <c r="UTJ63" s="405"/>
      <c r="UTK63" s="405"/>
      <c r="UTL63" s="405"/>
      <c r="UTM63" s="406"/>
      <c r="UTN63" s="401"/>
      <c r="UTO63" s="402"/>
      <c r="UTP63" s="403"/>
      <c r="UTQ63" s="403"/>
      <c r="UTR63" s="404"/>
      <c r="UTS63" s="405"/>
      <c r="UTT63" s="405"/>
      <c r="UTU63" s="405"/>
      <c r="UTV63" s="405"/>
      <c r="UTW63" s="405"/>
      <c r="UTX63" s="406"/>
      <c r="UTY63" s="401"/>
      <c r="UTZ63" s="402"/>
      <c r="UUA63" s="403"/>
      <c r="UUB63" s="403"/>
      <c r="UUC63" s="404"/>
      <c r="UUD63" s="405"/>
      <c r="UUE63" s="405"/>
      <c r="UUF63" s="405"/>
      <c r="UUG63" s="405"/>
      <c r="UUH63" s="405"/>
      <c r="UUI63" s="406"/>
      <c r="UUJ63" s="401"/>
      <c r="UUK63" s="402"/>
      <c r="UUL63" s="403"/>
      <c r="UUM63" s="403"/>
      <c r="UUN63" s="404"/>
      <c r="UUO63" s="405"/>
      <c r="UUP63" s="405"/>
      <c r="UUQ63" s="405"/>
      <c r="UUR63" s="405"/>
      <c r="UUS63" s="405"/>
      <c r="UUT63" s="406"/>
      <c r="UUU63" s="401"/>
      <c r="UUV63" s="402"/>
      <c r="UUW63" s="403"/>
      <c r="UUX63" s="403"/>
      <c r="UUY63" s="404"/>
      <c r="UUZ63" s="405"/>
      <c r="UVA63" s="405"/>
      <c r="UVB63" s="405"/>
      <c r="UVC63" s="405"/>
      <c r="UVD63" s="405"/>
      <c r="UVE63" s="406"/>
      <c r="UVF63" s="401"/>
      <c r="UVG63" s="402"/>
      <c r="UVH63" s="403"/>
      <c r="UVI63" s="403"/>
      <c r="UVJ63" s="404"/>
      <c r="UVK63" s="405"/>
      <c r="UVL63" s="405"/>
      <c r="UVM63" s="405"/>
      <c r="UVN63" s="405"/>
      <c r="UVO63" s="405"/>
      <c r="UVP63" s="406"/>
      <c r="UVQ63" s="401"/>
      <c r="UVR63" s="402"/>
      <c r="UVS63" s="403"/>
      <c r="UVT63" s="403"/>
      <c r="UVU63" s="404"/>
      <c r="UVV63" s="405"/>
      <c r="UVW63" s="405"/>
      <c r="UVX63" s="405"/>
      <c r="UVY63" s="405"/>
      <c r="UVZ63" s="405"/>
      <c r="UWA63" s="406"/>
      <c r="UWB63" s="401"/>
      <c r="UWC63" s="402"/>
      <c r="UWD63" s="403"/>
      <c r="UWE63" s="403"/>
      <c r="UWF63" s="404"/>
      <c r="UWG63" s="405"/>
      <c r="UWH63" s="405"/>
      <c r="UWI63" s="405"/>
      <c r="UWJ63" s="405"/>
      <c r="UWK63" s="405"/>
      <c r="UWL63" s="406"/>
      <c r="UWM63" s="401"/>
      <c r="UWN63" s="402"/>
      <c r="UWO63" s="403"/>
      <c r="UWP63" s="403"/>
      <c r="UWQ63" s="404"/>
      <c r="UWR63" s="405"/>
      <c r="UWS63" s="405"/>
      <c r="UWT63" s="405"/>
      <c r="UWU63" s="405"/>
      <c r="UWV63" s="405"/>
      <c r="UWW63" s="406"/>
      <c r="UWX63" s="401"/>
      <c r="UWY63" s="402"/>
      <c r="UWZ63" s="403"/>
      <c r="UXA63" s="403"/>
      <c r="UXB63" s="404"/>
      <c r="UXC63" s="405"/>
      <c r="UXD63" s="405"/>
      <c r="UXE63" s="405"/>
      <c r="UXF63" s="405"/>
      <c r="UXG63" s="405"/>
      <c r="UXH63" s="406"/>
      <c r="UXI63" s="401"/>
      <c r="UXJ63" s="402"/>
      <c r="UXK63" s="403"/>
      <c r="UXL63" s="403"/>
      <c r="UXM63" s="404"/>
      <c r="UXN63" s="405"/>
      <c r="UXO63" s="405"/>
      <c r="UXP63" s="405"/>
      <c r="UXQ63" s="405"/>
      <c r="UXR63" s="405"/>
      <c r="UXS63" s="406"/>
      <c r="UXT63" s="401"/>
      <c r="UXU63" s="402"/>
      <c r="UXV63" s="403"/>
      <c r="UXW63" s="403"/>
      <c r="UXX63" s="404"/>
      <c r="UXY63" s="405"/>
      <c r="UXZ63" s="405"/>
      <c r="UYA63" s="405"/>
      <c r="UYB63" s="405"/>
      <c r="UYC63" s="405"/>
      <c r="UYD63" s="406"/>
      <c r="UYE63" s="401"/>
      <c r="UYF63" s="402"/>
      <c r="UYG63" s="403"/>
      <c r="UYH63" s="403"/>
      <c r="UYI63" s="404"/>
      <c r="UYJ63" s="405"/>
      <c r="UYK63" s="405"/>
      <c r="UYL63" s="405"/>
      <c r="UYM63" s="405"/>
      <c r="UYN63" s="405"/>
      <c r="UYO63" s="406"/>
      <c r="UYP63" s="401"/>
      <c r="UYQ63" s="402"/>
      <c r="UYR63" s="403"/>
      <c r="UYS63" s="403"/>
      <c r="UYT63" s="404"/>
      <c r="UYU63" s="405"/>
      <c r="UYV63" s="405"/>
      <c r="UYW63" s="405"/>
      <c r="UYX63" s="405"/>
      <c r="UYY63" s="405"/>
      <c r="UYZ63" s="406"/>
      <c r="UZA63" s="401"/>
      <c r="UZB63" s="402"/>
      <c r="UZC63" s="403"/>
      <c r="UZD63" s="403"/>
      <c r="UZE63" s="404"/>
      <c r="UZF63" s="405"/>
      <c r="UZG63" s="405"/>
      <c r="UZH63" s="405"/>
      <c r="UZI63" s="405"/>
      <c r="UZJ63" s="405"/>
      <c r="UZK63" s="406"/>
      <c r="UZL63" s="401"/>
      <c r="UZM63" s="402"/>
      <c r="UZN63" s="403"/>
      <c r="UZO63" s="403"/>
      <c r="UZP63" s="404"/>
      <c r="UZQ63" s="405"/>
      <c r="UZR63" s="405"/>
      <c r="UZS63" s="405"/>
      <c r="UZT63" s="405"/>
      <c r="UZU63" s="405"/>
      <c r="UZV63" s="406"/>
      <c r="UZW63" s="401"/>
      <c r="UZX63" s="402"/>
      <c r="UZY63" s="403"/>
      <c r="UZZ63" s="403"/>
      <c r="VAA63" s="404"/>
      <c r="VAB63" s="405"/>
      <c r="VAC63" s="405"/>
      <c r="VAD63" s="405"/>
      <c r="VAE63" s="405"/>
      <c r="VAF63" s="405"/>
      <c r="VAG63" s="406"/>
      <c r="VAH63" s="401"/>
      <c r="VAI63" s="402"/>
      <c r="VAJ63" s="403"/>
      <c r="VAK63" s="403"/>
      <c r="VAL63" s="404"/>
      <c r="VAM63" s="405"/>
      <c r="VAN63" s="405"/>
      <c r="VAO63" s="405"/>
      <c r="VAP63" s="405"/>
      <c r="VAQ63" s="405"/>
      <c r="VAR63" s="406"/>
      <c r="VAS63" s="401"/>
      <c r="VAT63" s="402"/>
      <c r="VAU63" s="403"/>
      <c r="VAV63" s="403"/>
      <c r="VAW63" s="404"/>
      <c r="VAX63" s="405"/>
      <c r="VAY63" s="405"/>
      <c r="VAZ63" s="405"/>
      <c r="VBA63" s="405"/>
      <c r="VBB63" s="405"/>
      <c r="VBC63" s="406"/>
      <c r="VBD63" s="401"/>
      <c r="VBE63" s="402"/>
      <c r="VBF63" s="403"/>
      <c r="VBG63" s="403"/>
      <c r="VBH63" s="404"/>
      <c r="VBI63" s="405"/>
      <c r="VBJ63" s="405"/>
      <c r="VBK63" s="405"/>
      <c r="VBL63" s="405"/>
      <c r="VBM63" s="405"/>
      <c r="VBN63" s="406"/>
      <c r="VBO63" s="401"/>
      <c r="VBP63" s="402"/>
      <c r="VBQ63" s="403"/>
      <c r="VBR63" s="403"/>
      <c r="VBS63" s="404"/>
      <c r="VBT63" s="405"/>
      <c r="VBU63" s="405"/>
      <c r="VBV63" s="405"/>
      <c r="VBW63" s="405"/>
      <c r="VBX63" s="405"/>
      <c r="VBY63" s="406"/>
      <c r="VBZ63" s="401"/>
      <c r="VCA63" s="402"/>
      <c r="VCB63" s="403"/>
      <c r="VCC63" s="403"/>
      <c r="VCD63" s="404"/>
      <c r="VCE63" s="405"/>
      <c r="VCF63" s="405"/>
      <c r="VCG63" s="405"/>
      <c r="VCH63" s="405"/>
      <c r="VCI63" s="405"/>
      <c r="VCJ63" s="406"/>
      <c r="VCK63" s="401"/>
      <c r="VCL63" s="402"/>
      <c r="VCM63" s="403"/>
      <c r="VCN63" s="403"/>
      <c r="VCO63" s="404"/>
      <c r="VCP63" s="405"/>
      <c r="VCQ63" s="405"/>
      <c r="VCR63" s="405"/>
      <c r="VCS63" s="405"/>
      <c r="VCT63" s="405"/>
      <c r="VCU63" s="406"/>
      <c r="VCV63" s="401"/>
      <c r="VCW63" s="402"/>
      <c r="VCX63" s="403"/>
      <c r="VCY63" s="403"/>
      <c r="VCZ63" s="404"/>
      <c r="VDA63" s="405"/>
      <c r="VDB63" s="405"/>
      <c r="VDC63" s="405"/>
      <c r="VDD63" s="405"/>
      <c r="VDE63" s="405"/>
      <c r="VDF63" s="406"/>
      <c r="VDG63" s="401"/>
      <c r="VDH63" s="402"/>
      <c r="VDI63" s="403"/>
      <c r="VDJ63" s="403"/>
      <c r="VDK63" s="404"/>
      <c r="VDL63" s="405"/>
      <c r="VDM63" s="405"/>
      <c r="VDN63" s="405"/>
      <c r="VDO63" s="405"/>
      <c r="VDP63" s="405"/>
      <c r="VDQ63" s="406"/>
      <c r="VDR63" s="401"/>
      <c r="VDS63" s="402"/>
      <c r="VDT63" s="403"/>
      <c r="VDU63" s="403"/>
      <c r="VDV63" s="404"/>
      <c r="VDW63" s="405"/>
      <c r="VDX63" s="405"/>
      <c r="VDY63" s="405"/>
      <c r="VDZ63" s="405"/>
      <c r="VEA63" s="405"/>
      <c r="VEB63" s="406"/>
      <c r="VEC63" s="401"/>
      <c r="VED63" s="402"/>
      <c r="VEE63" s="403"/>
      <c r="VEF63" s="403"/>
      <c r="VEG63" s="404"/>
      <c r="VEH63" s="405"/>
      <c r="VEI63" s="405"/>
      <c r="VEJ63" s="405"/>
      <c r="VEK63" s="405"/>
      <c r="VEL63" s="405"/>
      <c r="VEM63" s="406"/>
      <c r="VEN63" s="401"/>
      <c r="VEO63" s="402"/>
      <c r="VEP63" s="403"/>
      <c r="VEQ63" s="403"/>
      <c r="VER63" s="404"/>
      <c r="VES63" s="405"/>
      <c r="VET63" s="405"/>
      <c r="VEU63" s="405"/>
      <c r="VEV63" s="405"/>
      <c r="VEW63" s="405"/>
      <c r="VEX63" s="406"/>
      <c r="VEY63" s="401"/>
      <c r="VEZ63" s="402"/>
      <c r="VFA63" s="403"/>
      <c r="VFB63" s="403"/>
      <c r="VFC63" s="404"/>
      <c r="VFD63" s="405"/>
      <c r="VFE63" s="405"/>
      <c r="VFF63" s="405"/>
      <c r="VFG63" s="405"/>
      <c r="VFH63" s="405"/>
      <c r="VFI63" s="406"/>
      <c r="VFJ63" s="401"/>
      <c r="VFK63" s="402"/>
      <c r="VFL63" s="403"/>
      <c r="VFM63" s="403"/>
      <c r="VFN63" s="404"/>
      <c r="VFO63" s="405"/>
      <c r="VFP63" s="405"/>
      <c r="VFQ63" s="405"/>
      <c r="VFR63" s="405"/>
      <c r="VFS63" s="405"/>
      <c r="VFT63" s="406"/>
      <c r="VFU63" s="401"/>
      <c r="VFV63" s="402"/>
      <c r="VFW63" s="403"/>
      <c r="VFX63" s="403"/>
      <c r="VFY63" s="404"/>
      <c r="VFZ63" s="405"/>
      <c r="VGA63" s="405"/>
      <c r="VGB63" s="405"/>
      <c r="VGC63" s="405"/>
      <c r="VGD63" s="405"/>
      <c r="VGE63" s="406"/>
      <c r="VGF63" s="401"/>
      <c r="VGG63" s="402"/>
      <c r="VGH63" s="403"/>
      <c r="VGI63" s="403"/>
      <c r="VGJ63" s="404"/>
      <c r="VGK63" s="405"/>
      <c r="VGL63" s="405"/>
      <c r="VGM63" s="405"/>
      <c r="VGN63" s="405"/>
      <c r="VGO63" s="405"/>
      <c r="VGP63" s="406"/>
      <c r="VGQ63" s="401"/>
      <c r="VGR63" s="402"/>
      <c r="VGS63" s="403"/>
      <c r="VGT63" s="403"/>
      <c r="VGU63" s="404"/>
      <c r="VGV63" s="405"/>
      <c r="VGW63" s="405"/>
      <c r="VGX63" s="405"/>
      <c r="VGY63" s="405"/>
      <c r="VGZ63" s="405"/>
      <c r="VHA63" s="406"/>
      <c r="VHB63" s="401"/>
      <c r="VHC63" s="402"/>
      <c r="VHD63" s="403"/>
      <c r="VHE63" s="403"/>
      <c r="VHF63" s="404"/>
      <c r="VHG63" s="405"/>
      <c r="VHH63" s="405"/>
      <c r="VHI63" s="405"/>
      <c r="VHJ63" s="405"/>
      <c r="VHK63" s="405"/>
      <c r="VHL63" s="406"/>
      <c r="VHM63" s="401"/>
      <c r="VHN63" s="402"/>
      <c r="VHO63" s="403"/>
      <c r="VHP63" s="403"/>
      <c r="VHQ63" s="404"/>
      <c r="VHR63" s="405"/>
      <c r="VHS63" s="405"/>
      <c r="VHT63" s="405"/>
      <c r="VHU63" s="405"/>
      <c r="VHV63" s="405"/>
      <c r="VHW63" s="406"/>
      <c r="VHX63" s="401"/>
      <c r="VHY63" s="402"/>
      <c r="VHZ63" s="403"/>
      <c r="VIA63" s="403"/>
      <c r="VIB63" s="404"/>
      <c r="VIC63" s="405"/>
      <c r="VID63" s="405"/>
      <c r="VIE63" s="405"/>
      <c r="VIF63" s="405"/>
      <c r="VIG63" s="405"/>
      <c r="VIH63" s="406"/>
      <c r="VII63" s="401"/>
      <c r="VIJ63" s="402"/>
      <c r="VIK63" s="403"/>
      <c r="VIL63" s="403"/>
      <c r="VIM63" s="404"/>
      <c r="VIN63" s="405"/>
      <c r="VIO63" s="405"/>
      <c r="VIP63" s="405"/>
      <c r="VIQ63" s="405"/>
      <c r="VIR63" s="405"/>
      <c r="VIS63" s="406"/>
      <c r="VIT63" s="401"/>
      <c r="VIU63" s="402"/>
      <c r="VIV63" s="403"/>
      <c r="VIW63" s="403"/>
      <c r="VIX63" s="404"/>
      <c r="VIY63" s="405"/>
      <c r="VIZ63" s="405"/>
      <c r="VJA63" s="405"/>
      <c r="VJB63" s="405"/>
      <c r="VJC63" s="405"/>
      <c r="VJD63" s="406"/>
      <c r="VJE63" s="401"/>
      <c r="VJF63" s="402"/>
      <c r="VJG63" s="403"/>
      <c r="VJH63" s="403"/>
      <c r="VJI63" s="404"/>
      <c r="VJJ63" s="405"/>
      <c r="VJK63" s="405"/>
      <c r="VJL63" s="405"/>
      <c r="VJM63" s="405"/>
      <c r="VJN63" s="405"/>
      <c r="VJO63" s="406"/>
      <c r="VJP63" s="401"/>
      <c r="VJQ63" s="402"/>
      <c r="VJR63" s="403"/>
      <c r="VJS63" s="403"/>
      <c r="VJT63" s="404"/>
      <c r="VJU63" s="405"/>
      <c r="VJV63" s="405"/>
      <c r="VJW63" s="405"/>
      <c r="VJX63" s="405"/>
      <c r="VJY63" s="405"/>
      <c r="VJZ63" s="406"/>
      <c r="VKA63" s="401"/>
      <c r="VKB63" s="402"/>
      <c r="VKC63" s="403"/>
      <c r="VKD63" s="403"/>
      <c r="VKE63" s="404"/>
      <c r="VKF63" s="405"/>
      <c r="VKG63" s="405"/>
      <c r="VKH63" s="405"/>
      <c r="VKI63" s="405"/>
      <c r="VKJ63" s="405"/>
      <c r="VKK63" s="406"/>
      <c r="VKL63" s="401"/>
      <c r="VKM63" s="402"/>
      <c r="VKN63" s="403"/>
      <c r="VKO63" s="403"/>
      <c r="VKP63" s="404"/>
      <c r="VKQ63" s="405"/>
      <c r="VKR63" s="405"/>
      <c r="VKS63" s="405"/>
      <c r="VKT63" s="405"/>
      <c r="VKU63" s="405"/>
      <c r="VKV63" s="406"/>
      <c r="VKW63" s="401"/>
      <c r="VKX63" s="402"/>
      <c r="VKY63" s="403"/>
      <c r="VKZ63" s="403"/>
      <c r="VLA63" s="404"/>
      <c r="VLB63" s="405"/>
      <c r="VLC63" s="405"/>
      <c r="VLD63" s="405"/>
      <c r="VLE63" s="405"/>
      <c r="VLF63" s="405"/>
      <c r="VLG63" s="406"/>
      <c r="VLH63" s="401"/>
      <c r="VLI63" s="402"/>
      <c r="VLJ63" s="403"/>
      <c r="VLK63" s="403"/>
      <c r="VLL63" s="404"/>
      <c r="VLM63" s="405"/>
      <c r="VLN63" s="405"/>
      <c r="VLO63" s="405"/>
      <c r="VLP63" s="405"/>
      <c r="VLQ63" s="405"/>
      <c r="VLR63" s="406"/>
      <c r="VLS63" s="401"/>
      <c r="VLT63" s="402"/>
      <c r="VLU63" s="403"/>
      <c r="VLV63" s="403"/>
      <c r="VLW63" s="404"/>
      <c r="VLX63" s="405"/>
      <c r="VLY63" s="405"/>
      <c r="VLZ63" s="405"/>
      <c r="VMA63" s="405"/>
      <c r="VMB63" s="405"/>
      <c r="VMC63" s="406"/>
      <c r="VMD63" s="401"/>
      <c r="VME63" s="402"/>
      <c r="VMF63" s="403"/>
      <c r="VMG63" s="403"/>
      <c r="VMH63" s="404"/>
      <c r="VMI63" s="405"/>
      <c r="VMJ63" s="405"/>
      <c r="VMK63" s="405"/>
      <c r="VML63" s="405"/>
      <c r="VMM63" s="405"/>
      <c r="VMN63" s="406"/>
      <c r="VMO63" s="401"/>
      <c r="VMP63" s="402"/>
      <c r="VMQ63" s="403"/>
      <c r="VMR63" s="403"/>
      <c r="VMS63" s="404"/>
      <c r="VMT63" s="405"/>
      <c r="VMU63" s="405"/>
      <c r="VMV63" s="405"/>
      <c r="VMW63" s="405"/>
      <c r="VMX63" s="405"/>
      <c r="VMY63" s="406"/>
      <c r="VMZ63" s="401"/>
      <c r="VNA63" s="402"/>
      <c r="VNB63" s="403"/>
      <c r="VNC63" s="403"/>
      <c r="VND63" s="404"/>
      <c r="VNE63" s="405"/>
      <c r="VNF63" s="405"/>
      <c r="VNG63" s="405"/>
      <c r="VNH63" s="405"/>
      <c r="VNI63" s="405"/>
      <c r="VNJ63" s="406"/>
      <c r="VNK63" s="401"/>
      <c r="VNL63" s="402"/>
      <c r="VNM63" s="403"/>
      <c r="VNN63" s="403"/>
      <c r="VNO63" s="404"/>
      <c r="VNP63" s="405"/>
      <c r="VNQ63" s="405"/>
      <c r="VNR63" s="405"/>
      <c r="VNS63" s="405"/>
      <c r="VNT63" s="405"/>
      <c r="VNU63" s="406"/>
      <c r="VNV63" s="401"/>
      <c r="VNW63" s="402"/>
      <c r="VNX63" s="403"/>
      <c r="VNY63" s="403"/>
      <c r="VNZ63" s="404"/>
      <c r="VOA63" s="405"/>
      <c r="VOB63" s="405"/>
      <c r="VOC63" s="405"/>
      <c r="VOD63" s="405"/>
      <c r="VOE63" s="405"/>
      <c r="VOF63" s="406"/>
      <c r="VOG63" s="401"/>
      <c r="VOH63" s="402"/>
      <c r="VOI63" s="403"/>
      <c r="VOJ63" s="403"/>
      <c r="VOK63" s="404"/>
      <c r="VOL63" s="405"/>
      <c r="VOM63" s="405"/>
      <c r="VON63" s="405"/>
      <c r="VOO63" s="405"/>
      <c r="VOP63" s="405"/>
      <c r="VOQ63" s="406"/>
      <c r="VOR63" s="401"/>
      <c r="VOS63" s="402"/>
      <c r="VOT63" s="403"/>
      <c r="VOU63" s="403"/>
      <c r="VOV63" s="404"/>
      <c r="VOW63" s="405"/>
      <c r="VOX63" s="405"/>
      <c r="VOY63" s="405"/>
      <c r="VOZ63" s="405"/>
      <c r="VPA63" s="405"/>
      <c r="VPB63" s="406"/>
      <c r="VPC63" s="401"/>
      <c r="VPD63" s="402"/>
      <c r="VPE63" s="403"/>
      <c r="VPF63" s="403"/>
      <c r="VPG63" s="404"/>
      <c r="VPH63" s="405"/>
      <c r="VPI63" s="405"/>
      <c r="VPJ63" s="405"/>
      <c r="VPK63" s="405"/>
      <c r="VPL63" s="405"/>
      <c r="VPM63" s="406"/>
      <c r="VPN63" s="401"/>
      <c r="VPO63" s="402"/>
      <c r="VPP63" s="403"/>
      <c r="VPQ63" s="403"/>
      <c r="VPR63" s="404"/>
      <c r="VPS63" s="405"/>
      <c r="VPT63" s="405"/>
      <c r="VPU63" s="405"/>
      <c r="VPV63" s="405"/>
      <c r="VPW63" s="405"/>
      <c r="VPX63" s="406"/>
      <c r="VPY63" s="401"/>
      <c r="VPZ63" s="402"/>
      <c r="VQA63" s="403"/>
      <c r="VQB63" s="403"/>
      <c r="VQC63" s="404"/>
      <c r="VQD63" s="405"/>
      <c r="VQE63" s="405"/>
      <c r="VQF63" s="405"/>
      <c r="VQG63" s="405"/>
      <c r="VQH63" s="405"/>
      <c r="VQI63" s="406"/>
      <c r="VQJ63" s="401"/>
      <c r="VQK63" s="402"/>
      <c r="VQL63" s="403"/>
      <c r="VQM63" s="403"/>
      <c r="VQN63" s="404"/>
      <c r="VQO63" s="405"/>
      <c r="VQP63" s="405"/>
      <c r="VQQ63" s="405"/>
      <c r="VQR63" s="405"/>
      <c r="VQS63" s="405"/>
      <c r="VQT63" s="406"/>
      <c r="VQU63" s="401"/>
      <c r="VQV63" s="402"/>
      <c r="VQW63" s="403"/>
      <c r="VQX63" s="403"/>
      <c r="VQY63" s="404"/>
      <c r="VQZ63" s="405"/>
      <c r="VRA63" s="405"/>
      <c r="VRB63" s="405"/>
      <c r="VRC63" s="405"/>
      <c r="VRD63" s="405"/>
      <c r="VRE63" s="406"/>
      <c r="VRF63" s="401"/>
      <c r="VRG63" s="402"/>
      <c r="VRH63" s="403"/>
      <c r="VRI63" s="403"/>
      <c r="VRJ63" s="404"/>
      <c r="VRK63" s="405"/>
      <c r="VRL63" s="405"/>
      <c r="VRM63" s="405"/>
      <c r="VRN63" s="405"/>
      <c r="VRO63" s="405"/>
      <c r="VRP63" s="406"/>
      <c r="VRQ63" s="401"/>
      <c r="VRR63" s="402"/>
      <c r="VRS63" s="403"/>
      <c r="VRT63" s="403"/>
      <c r="VRU63" s="404"/>
      <c r="VRV63" s="405"/>
      <c r="VRW63" s="405"/>
      <c r="VRX63" s="405"/>
      <c r="VRY63" s="405"/>
      <c r="VRZ63" s="405"/>
      <c r="VSA63" s="406"/>
      <c r="VSB63" s="401"/>
      <c r="VSC63" s="402"/>
      <c r="VSD63" s="403"/>
      <c r="VSE63" s="403"/>
      <c r="VSF63" s="404"/>
      <c r="VSG63" s="405"/>
      <c r="VSH63" s="405"/>
      <c r="VSI63" s="405"/>
      <c r="VSJ63" s="405"/>
      <c r="VSK63" s="405"/>
      <c r="VSL63" s="406"/>
      <c r="VSM63" s="401"/>
      <c r="VSN63" s="402"/>
      <c r="VSO63" s="403"/>
      <c r="VSP63" s="403"/>
      <c r="VSQ63" s="404"/>
      <c r="VSR63" s="405"/>
      <c r="VSS63" s="405"/>
      <c r="VST63" s="405"/>
      <c r="VSU63" s="405"/>
      <c r="VSV63" s="405"/>
      <c r="VSW63" s="406"/>
      <c r="VSX63" s="401"/>
      <c r="VSY63" s="402"/>
      <c r="VSZ63" s="403"/>
      <c r="VTA63" s="403"/>
      <c r="VTB63" s="404"/>
      <c r="VTC63" s="405"/>
      <c r="VTD63" s="405"/>
      <c r="VTE63" s="405"/>
      <c r="VTF63" s="405"/>
      <c r="VTG63" s="405"/>
      <c r="VTH63" s="406"/>
      <c r="VTI63" s="401"/>
      <c r="VTJ63" s="402"/>
      <c r="VTK63" s="403"/>
      <c r="VTL63" s="403"/>
      <c r="VTM63" s="404"/>
      <c r="VTN63" s="405"/>
      <c r="VTO63" s="405"/>
      <c r="VTP63" s="405"/>
      <c r="VTQ63" s="405"/>
      <c r="VTR63" s="405"/>
      <c r="VTS63" s="406"/>
      <c r="VTT63" s="401"/>
      <c r="VTU63" s="402"/>
      <c r="VTV63" s="403"/>
      <c r="VTW63" s="403"/>
      <c r="VTX63" s="404"/>
      <c r="VTY63" s="405"/>
      <c r="VTZ63" s="405"/>
      <c r="VUA63" s="405"/>
      <c r="VUB63" s="405"/>
      <c r="VUC63" s="405"/>
      <c r="VUD63" s="406"/>
      <c r="VUE63" s="401"/>
      <c r="VUF63" s="402"/>
      <c r="VUG63" s="403"/>
      <c r="VUH63" s="403"/>
      <c r="VUI63" s="404"/>
      <c r="VUJ63" s="405"/>
      <c r="VUK63" s="405"/>
      <c r="VUL63" s="405"/>
      <c r="VUM63" s="405"/>
      <c r="VUN63" s="405"/>
      <c r="VUO63" s="406"/>
      <c r="VUP63" s="401"/>
      <c r="VUQ63" s="402"/>
      <c r="VUR63" s="403"/>
      <c r="VUS63" s="403"/>
      <c r="VUT63" s="404"/>
      <c r="VUU63" s="405"/>
      <c r="VUV63" s="405"/>
      <c r="VUW63" s="405"/>
      <c r="VUX63" s="405"/>
      <c r="VUY63" s="405"/>
      <c r="VUZ63" s="406"/>
      <c r="VVA63" s="401"/>
      <c r="VVB63" s="402"/>
      <c r="VVC63" s="403"/>
      <c r="VVD63" s="403"/>
      <c r="VVE63" s="404"/>
      <c r="VVF63" s="405"/>
      <c r="VVG63" s="405"/>
      <c r="VVH63" s="405"/>
      <c r="VVI63" s="405"/>
      <c r="VVJ63" s="405"/>
      <c r="VVK63" s="406"/>
      <c r="VVL63" s="401"/>
      <c r="VVM63" s="402"/>
      <c r="VVN63" s="403"/>
      <c r="VVO63" s="403"/>
      <c r="VVP63" s="404"/>
      <c r="VVQ63" s="405"/>
      <c r="VVR63" s="405"/>
      <c r="VVS63" s="405"/>
      <c r="VVT63" s="405"/>
      <c r="VVU63" s="405"/>
      <c r="VVV63" s="406"/>
      <c r="VVW63" s="401"/>
      <c r="VVX63" s="402"/>
      <c r="VVY63" s="403"/>
      <c r="VVZ63" s="403"/>
      <c r="VWA63" s="404"/>
      <c r="VWB63" s="405"/>
      <c r="VWC63" s="405"/>
      <c r="VWD63" s="405"/>
      <c r="VWE63" s="405"/>
      <c r="VWF63" s="405"/>
      <c r="VWG63" s="406"/>
      <c r="VWH63" s="401"/>
      <c r="VWI63" s="402"/>
      <c r="VWJ63" s="403"/>
      <c r="VWK63" s="403"/>
      <c r="VWL63" s="404"/>
      <c r="VWM63" s="405"/>
      <c r="VWN63" s="405"/>
      <c r="VWO63" s="405"/>
      <c r="VWP63" s="405"/>
      <c r="VWQ63" s="405"/>
      <c r="VWR63" s="406"/>
      <c r="VWS63" s="401"/>
      <c r="VWT63" s="402"/>
      <c r="VWU63" s="403"/>
      <c r="VWV63" s="403"/>
      <c r="VWW63" s="404"/>
      <c r="VWX63" s="405"/>
      <c r="VWY63" s="405"/>
      <c r="VWZ63" s="405"/>
      <c r="VXA63" s="405"/>
      <c r="VXB63" s="405"/>
      <c r="VXC63" s="406"/>
      <c r="VXD63" s="401"/>
      <c r="VXE63" s="402"/>
      <c r="VXF63" s="403"/>
      <c r="VXG63" s="403"/>
      <c r="VXH63" s="404"/>
      <c r="VXI63" s="405"/>
      <c r="VXJ63" s="405"/>
      <c r="VXK63" s="405"/>
      <c r="VXL63" s="405"/>
      <c r="VXM63" s="405"/>
      <c r="VXN63" s="406"/>
      <c r="VXO63" s="401"/>
      <c r="VXP63" s="402"/>
      <c r="VXQ63" s="403"/>
      <c r="VXR63" s="403"/>
      <c r="VXS63" s="404"/>
      <c r="VXT63" s="405"/>
      <c r="VXU63" s="405"/>
      <c r="VXV63" s="405"/>
      <c r="VXW63" s="405"/>
      <c r="VXX63" s="405"/>
      <c r="VXY63" s="406"/>
      <c r="VXZ63" s="401"/>
      <c r="VYA63" s="402"/>
      <c r="VYB63" s="403"/>
      <c r="VYC63" s="403"/>
      <c r="VYD63" s="404"/>
      <c r="VYE63" s="405"/>
      <c r="VYF63" s="405"/>
      <c r="VYG63" s="405"/>
      <c r="VYH63" s="405"/>
      <c r="VYI63" s="405"/>
      <c r="VYJ63" s="406"/>
      <c r="VYK63" s="401"/>
      <c r="VYL63" s="402"/>
      <c r="VYM63" s="403"/>
      <c r="VYN63" s="403"/>
      <c r="VYO63" s="404"/>
      <c r="VYP63" s="405"/>
      <c r="VYQ63" s="405"/>
      <c r="VYR63" s="405"/>
      <c r="VYS63" s="405"/>
      <c r="VYT63" s="405"/>
      <c r="VYU63" s="406"/>
      <c r="VYV63" s="401"/>
      <c r="VYW63" s="402"/>
      <c r="VYX63" s="403"/>
      <c r="VYY63" s="403"/>
      <c r="VYZ63" s="404"/>
      <c r="VZA63" s="405"/>
      <c r="VZB63" s="405"/>
      <c r="VZC63" s="405"/>
      <c r="VZD63" s="405"/>
      <c r="VZE63" s="405"/>
      <c r="VZF63" s="406"/>
      <c r="VZG63" s="401"/>
      <c r="VZH63" s="402"/>
      <c r="VZI63" s="403"/>
      <c r="VZJ63" s="403"/>
      <c r="VZK63" s="404"/>
      <c r="VZL63" s="405"/>
      <c r="VZM63" s="405"/>
      <c r="VZN63" s="405"/>
      <c r="VZO63" s="405"/>
      <c r="VZP63" s="405"/>
      <c r="VZQ63" s="406"/>
      <c r="VZR63" s="401"/>
      <c r="VZS63" s="402"/>
      <c r="VZT63" s="403"/>
      <c r="VZU63" s="403"/>
      <c r="VZV63" s="404"/>
      <c r="VZW63" s="405"/>
      <c r="VZX63" s="405"/>
      <c r="VZY63" s="405"/>
      <c r="VZZ63" s="405"/>
      <c r="WAA63" s="405"/>
      <c r="WAB63" s="406"/>
      <c r="WAC63" s="401"/>
      <c r="WAD63" s="402"/>
      <c r="WAE63" s="403"/>
      <c r="WAF63" s="403"/>
      <c r="WAG63" s="404"/>
      <c r="WAH63" s="405"/>
      <c r="WAI63" s="405"/>
      <c r="WAJ63" s="405"/>
      <c r="WAK63" s="405"/>
      <c r="WAL63" s="405"/>
      <c r="WAM63" s="406"/>
      <c r="WAN63" s="401"/>
      <c r="WAO63" s="402"/>
      <c r="WAP63" s="403"/>
      <c r="WAQ63" s="403"/>
      <c r="WAR63" s="404"/>
      <c r="WAS63" s="405"/>
      <c r="WAT63" s="405"/>
      <c r="WAU63" s="405"/>
      <c r="WAV63" s="405"/>
      <c r="WAW63" s="405"/>
      <c r="WAX63" s="406"/>
      <c r="WAY63" s="401"/>
      <c r="WAZ63" s="402"/>
      <c r="WBA63" s="403"/>
      <c r="WBB63" s="403"/>
      <c r="WBC63" s="404"/>
      <c r="WBD63" s="405"/>
      <c r="WBE63" s="405"/>
      <c r="WBF63" s="405"/>
      <c r="WBG63" s="405"/>
      <c r="WBH63" s="405"/>
      <c r="WBI63" s="406"/>
      <c r="WBJ63" s="401"/>
      <c r="WBK63" s="402"/>
      <c r="WBL63" s="403"/>
      <c r="WBM63" s="403"/>
      <c r="WBN63" s="404"/>
      <c r="WBO63" s="405"/>
      <c r="WBP63" s="405"/>
      <c r="WBQ63" s="405"/>
      <c r="WBR63" s="405"/>
      <c r="WBS63" s="405"/>
      <c r="WBT63" s="406"/>
      <c r="WBU63" s="401"/>
      <c r="WBV63" s="402"/>
      <c r="WBW63" s="403"/>
      <c r="WBX63" s="403"/>
      <c r="WBY63" s="404"/>
      <c r="WBZ63" s="405"/>
      <c r="WCA63" s="405"/>
      <c r="WCB63" s="405"/>
      <c r="WCC63" s="405"/>
      <c r="WCD63" s="405"/>
      <c r="WCE63" s="406"/>
      <c r="WCF63" s="401"/>
      <c r="WCG63" s="402"/>
      <c r="WCH63" s="403"/>
      <c r="WCI63" s="403"/>
      <c r="WCJ63" s="404"/>
      <c r="WCK63" s="405"/>
      <c r="WCL63" s="405"/>
      <c r="WCM63" s="405"/>
      <c r="WCN63" s="405"/>
      <c r="WCO63" s="405"/>
      <c r="WCP63" s="406"/>
      <c r="WCQ63" s="401"/>
      <c r="WCR63" s="402"/>
      <c r="WCS63" s="403"/>
      <c r="WCT63" s="403"/>
      <c r="WCU63" s="404"/>
      <c r="WCV63" s="405"/>
      <c r="WCW63" s="405"/>
      <c r="WCX63" s="405"/>
      <c r="WCY63" s="405"/>
      <c r="WCZ63" s="405"/>
      <c r="WDA63" s="406"/>
      <c r="WDB63" s="401"/>
      <c r="WDC63" s="402"/>
      <c r="WDD63" s="403"/>
      <c r="WDE63" s="403"/>
      <c r="WDF63" s="404"/>
      <c r="WDG63" s="405"/>
      <c r="WDH63" s="405"/>
      <c r="WDI63" s="405"/>
      <c r="WDJ63" s="405"/>
      <c r="WDK63" s="405"/>
      <c r="WDL63" s="406"/>
      <c r="WDM63" s="401"/>
      <c r="WDN63" s="402"/>
      <c r="WDO63" s="403"/>
      <c r="WDP63" s="403"/>
      <c r="WDQ63" s="404"/>
      <c r="WDR63" s="405"/>
      <c r="WDS63" s="405"/>
      <c r="WDT63" s="405"/>
      <c r="WDU63" s="405"/>
      <c r="WDV63" s="405"/>
      <c r="WDW63" s="406"/>
      <c r="WDX63" s="401"/>
      <c r="WDY63" s="402"/>
      <c r="WDZ63" s="403"/>
      <c r="WEA63" s="403"/>
      <c r="WEB63" s="404"/>
      <c r="WEC63" s="405"/>
      <c r="WED63" s="405"/>
      <c r="WEE63" s="405"/>
      <c r="WEF63" s="405"/>
      <c r="WEG63" s="405"/>
      <c r="WEH63" s="406"/>
      <c r="WEI63" s="401"/>
      <c r="WEJ63" s="402"/>
      <c r="WEK63" s="403"/>
      <c r="WEL63" s="403"/>
      <c r="WEM63" s="404"/>
      <c r="WEN63" s="405"/>
      <c r="WEO63" s="405"/>
      <c r="WEP63" s="405"/>
      <c r="WEQ63" s="405"/>
      <c r="WER63" s="405"/>
      <c r="WES63" s="406"/>
      <c r="WET63" s="401"/>
      <c r="WEU63" s="402"/>
      <c r="WEV63" s="403"/>
      <c r="WEW63" s="403"/>
      <c r="WEX63" s="404"/>
      <c r="WEY63" s="405"/>
      <c r="WEZ63" s="405"/>
      <c r="WFA63" s="405"/>
      <c r="WFB63" s="405"/>
      <c r="WFC63" s="405"/>
      <c r="WFD63" s="406"/>
      <c r="WFE63" s="401"/>
      <c r="WFF63" s="402"/>
      <c r="WFG63" s="403"/>
      <c r="WFH63" s="403"/>
      <c r="WFI63" s="404"/>
      <c r="WFJ63" s="405"/>
      <c r="WFK63" s="405"/>
      <c r="WFL63" s="405"/>
      <c r="WFM63" s="405"/>
      <c r="WFN63" s="405"/>
      <c r="WFO63" s="406"/>
      <c r="WFP63" s="401"/>
      <c r="WFQ63" s="402"/>
      <c r="WFR63" s="403"/>
      <c r="WFS63" s="403"/>
      <c r="WFT63" s="404"/>
      <c r="WFU63" s="405"/>
      <c r="WFV63" s="405"/>
      <c r="WFW63" s="405"/>
      <c r="WFX63" s="405"/>
      <c r="WFY63" s="405"/>
      <c r="WFZ63" s="406"/>
      <c r="WGA63" s="401"/>
      <c r="WGB63" s="402"/>
      <c r="WGC63" s="403"/>
      <c r="WGD63" s="403"/>
      <c r="WGE63" s="404"/>
      <c r="WGF63" s="405"/>
      <c r="WGG63" s="405"/>
      <c r="WGH63" s="405"/>
      <c r="WGI63" s="405"/>
      <c r="WGJ63" s="405"/>
      <c r="WGK63" s="406"/>
      <c r="WGL63" s="401"/>
      <c r="WGM63" s="402"/>
      <c r="WGN63" s="403"/>
      <c r="WGO63" s="403"/>
      <c r="WGP63" s="404"/>
      <c r="WGQ63" s="405"/>
      <c r="WGR63" s="405"/>
      <c r="WGS63" s="405"/>
      <c r="WGT63" s="405"/>
      <c r="WGU63" s="405"/>
      <c r="WGV63" s="406"/>
      <c r="WGW63" s="401"/>
      <c r="WGX63" s="402"/>
      <c r="WGY63" s="403"/>
      <c r="WGZ63" s="403"/>
      <c r="WHA63" s="404"/>
      <c r="WHB63" s="405"/>
      <c r="WHC63" s="405"/>
      <c r="WHD63" s="405"/>
      <c r="WHE63" s="405"/>
      <c r="WHF63" s="405"/>
      <c r="WHG63" s="406"/>
      <c r="WHH63" s="401"/>
      <c r="WHI63" s="402"/>
      <c r="WHJ63" s="403"/>
      <c r="WHK63" s="403"/>
      <c r="WHL63" s="404"/>
      <c r="WHM63" s="405"/>
      <c r="WHN63" s="405"/>
      <c r="WHO63" s="405"/>
      <c r="WHP63" s="405"/>
      <c r="WHQ63" s="405"/>
      <c r="WHR63" s="406"/>
      <c r="WHS63" s="401"/>
      <c r="WHT63" s="402"/>
      <c r="WHU63" s="403"/>
      <c r="WHV63" s="403"/>
      <c r="WHW63" s="404"/>
      <c r="WHX63" s="405"/>
      <c r="WHY63" s="405"/>
      <c r="WHZ63" s="405"/>
      <c r="WIA63" s="405"/>
      <c r="WIB63" s="405"/>
      <c r="WIC63" s="406"/>
      <c r="WID63" s="401"/>
      <c r="WIE63" s="402"/>
      <c r="WIF63" s="403"/>
      <c r="WIG63" s="403"/>
      <c r="WIH63" s="404"/>
      <c r="WII63" s="405"/>
      <c r="WIJ63" s="405"/>
      <c r="WIK63" s="405"/>
      <c r="WIL63" s="405"/>
      <c r="WIM63" s="405"/>
      <c r="WIN63" s="406"/>
      <c r="WIO63" s="401"/>
      <c r="WIP63" s="402"/>
      <c r="WIQ63" s="403"/>
      <c r="WIR63" s="403"/>
      <c r="WIS63" s="404"/>
      <c r="WIT63" s="405"/>
      <c r="WIU63" s="405"/>
      <c r="WIV63" s="405"/>
      <c r="WIW63" s="405"/>
      <c r="WIX63" s="405"/>
      <c r="WIY63" s="406"/>
      <c r="WIZ63" s="401"/>
      <c r="WJA63" s="402"/>
      <c r="WJB63" s="403"/>
      <c r="WJC63" s="403"/>
      <c r="WJD63" s="404"/>
      <c r="WJE63" s="405"/>
      <c r="WJF63" s="405"/>
      <c r="WJG63" s="405"/>
      <c r="WJH63" s="405"/>
      <c r="WJI63" s="405"/>
      <c r="WJJ63" s="406"/>
      <c r="WJK63" s="401"/>
      <c r="WJL63" s="402"/>
      <c r="WJM63" s="403"/>
      <c r="WJN63" s="403"/>
      <c r="WJO63" s="404"/>
      <c r="WJP63" s="405"/>
      <c r="WJQ63" s="405"/>
      <c r="WJR63" s="405"/>
      <c r="WJS63" s="405"/>
      <c r="WJT63" s="405"/>
      <c r="WJU63" s="406"/>
      <c r="WJV63" s="401"/>
      <c r="WJW63" s="402"/>
      <c r="WJX63" s="403"/>
      <c r="WJY63" s="403"/>
      <c r="WJZ63" s="404"/>
      <c r="WKA63" s="405"/>
      <c r="WKB63" s="405"/>
      <c r="WKC63" s="405"/>
      <c r="WKD63" s="405"/>
      <c r="WKE63" s="405"/>
      <c r="WKF63" s="406"/>
      <c r="WKG63" s="401"/>
      <c r="WKH63" s="402"/>
      <c r="WKI63" s="403"/>
      <c r="WKJ63" s="403"/>
      <c r="WKK63" s="404"/>
      <c r="WKL63" s="405"/>
      <c r="WKM63" s="405"/>
      <c r="WKN63" s="405"/>
      <c r="WKO63" s="405"/>
      <c r="WKP63" s="405"/>
      <c r="WKQ63" s="406"/>
      <c r="WKR63" s="401"/>
      <c r="WKS63" s="402"/>
      <c r="WKT63" s="403"/>
      <c r="WKU63" s="403"/>
      <c r="WKV63" s="404"/>
      <c r="WKW63" s="405"/>
      <c r="WKX63" s="405"/>
      <c r="WKY63" s="405"/>
      <c r="WKZ63" s="405"/>
      <c r="WLA63" s="405"/>
      <c r="WLB63" s="406"/>
      <c r="WLC63" s="401"/>
      <c r="WLD63" s="402"/>
      <c r="WLE63" s="403"/>
      <c r="WLF63" s="403"/>
      <c r="WLG63" s="404"/>
      <c r="WLH63" s="405"/>
      <c r="WLI63" s="405"/>
      <c r="WLJ63" s="405"/>
      <c r="WLK63" s="405"/>
      <c r="WLL63" s="405"/>
      <c r="WLM63" s="406"/>
      <c r="WLN63" s="401"/>
      <c r="WLO63" s="402"/>
      <c r="WLP63" s="403"/>
      <c r="WLQ63" s="403"/>
      <c r="WLR63" s="404"/>
      <c r="WLS63" s="405"/>
      <c r="WLT63" s="405"/>
      <c r="WLU63" s="405"/>
      <c r="WLV63" s="405"/>
      <c r="WLW63" s="405"/>
      <c r="WLX63" s="406"/>
      <c r="WLY63" s="401"/>
      <c r="WLZ63" s="402"/>
      <c r="WMA63" s="403"/>
      <c r="WMB63" s="403"/>
      <c r="WMC63" s="404"/>
      <c r="WMD63" s="405"/>
      <c r="WME63" s="405"/>
      <c r="WMF63" s="405"/>
      <c r="WMG63" s="405"/>
      <c r="WMH63" s="405"/>
      <c r="WMI63" s="406"/>
      <c r="WMJ63" s="401"/>
      <c r="WMK63" s="402"/>
      <c r="WML63" s="403"/>
      <c r="WMM63" s="403"/>
      <c r="WMN63" s="404"/>
      <c r="WMO63" s="405"/>
      <c r="WMP63" s="405"/>
      <c r="WMQ63" s="405"/>
      <c r="WMR63" s="405"/>
      <c r="WMS63" s="405"/>
      <c r="WMT63" s="406"/>
      <c r="WMU63" s="401"/>
      <c r="WMV63" s="402"/>
      <c r="WMW63" s="403"/>
      <c r="WMX63" s="403"/>
      <c r="WMY63" s="404"/>
      <c r="WMZ63" s="405"/>
      <c r="WNA63" s="405"/>
      <c r="WNB63" s="405"/>
      <c r="WNC63" s="405"/>
      <c r="WND63" s="405"/>
      <c r="WNE63" s="406"/>
      <c r="WNF63" s="401"/>
      <c r="WNG63" s="402"/>
      <c r="WNH63" s="403"/>
      <c r="WNI63" s="403"/>
      <c r="WNJ63" s="404"/>
      <c r="WNK63" s="405"/>
      <c r="WNL63" s="405"/>
      <c r="WNM63" s="405"/>
      <c r="WNN63" s="405"/>
      <c r="WNO63" s="405"/>
      <c r="WNP63" s="406"/>
      <c r="WNQ63" s="401"/>
      <c r="WNR63" s="402"/>
      <c r="WNS63" s="403"/>
      <c r="WNT63" s="403"/>
      <c r="WNU63" s="404"/>
      <c r="WNV63" s="405"/>
      <c r="WNW63" s="405"/>
      <c r="WNX63" s="405"/>
      <c r="WNY63" s="405"/>
      <c r="WNZ63" s="405"/>
      <c r="WOA63" s="406"/>
      <c r="WOB63" s="401"/>
      <c r="WOC63" s="402"/>
      <c r="WOD63" s="403"/>
      <c r="WOE63" s="403"/>
      <c r="WOF63" s="404"/>
      <c r="WOG63" s="405"/>
      <c r="WOH63" s="405"/>
      <c r="WOI63" s="405"/>
      <c r="WOJ63" s="405"/>
      <c r="WOK63" s="405"/>
      <c r="WOL63" s="406"/>
      <c r="WOM63" s="401"/>
      <c r="WON63" s="402"/>
      <c r="WOO63" s="403"/>
      <c r="WOP63" s="403"/>
      <c r="WOQ63" s="404"/>
      <c r="WOR63" s="405"/>
      <c r="WOS63" s="405"/>
      <c r="WOT63" s="405"/>
      <c r="WOU63" s="405"/>
      <c r="WOV63" s="405"/>
      <c r="WOW63" s="406"/>
      <c r="WOX63" s="401"/>
      <c r="WOY63" s="402"/>
      <c r="WOZ63" s="403"/>
      <c r="WPA63" s="403"/>
      <c r="WPB63" s="404"/>
      <c r="WPC63" s="405"/>
      <c r="WPD63" s="405"/>
      <c r="WPE63" s="405"/>
      <c r="WPF63" s="405"/>
      <c r="WPG63" s="405"/>
      <c r="WPH63" s="406"/>
      <c r="WPI63" s="401"/>
      <c r="WPJ63" s="402"/>
      <c r="WPK63" s="403"/>
      <c r="WPL63" s="403"/>
      <c r="WPM63" s="404"/>
      <c r="WPN63" s="405"/>
      <c r="WPO63" s="405"/>
      <c r="WPP63" s="405"/>
      <c r="WPQ63" s="405"/>
      <c r="WPR63" s="405"/>
      <c r="WPS63" s="406"/>
      <c r="WPT63" s="401"/>
      <c r="WPU63" s="402"/>
      <c r="WPV63" s="403"/>
      <c r="WPW63" s="403"/>
      <c r="WPX63" s="404"/>
      <c r="WPY63" s="405"/>
      <c r="WPZ63" s="405"/>
      <c r="WQA63" s="405"/>
      <c r="WQB63" s="405"/>
      <c r="WQC63" s="405"/>
      <c r="WQD63" s="406"/>
      <c r="WQE63" s="401"/>
      <c r="WQF63" s="402"/>
      <c r="WQG63" s="403"/>
      <c r="WQH63" s="403"/>
      <c r="WQI63" s="404"/>
      <c r="WQJ63" s="405"/>
      <c r="WQK63" s="405"/>
      <c r="WQL63" s="405"/>
      <c r="WQM63" s="405"/>
      <c r="WQN63" s="405"/>
      <c r="WQO63" s="406"/>
      <c r="WQP63" s="401"/>
      <c r="WQQ63" s="402"/>
      <c r="WQR63" s="403"/>
      <c r="WQS63" s="403"/>
      <c r="WQT63" s="404"/>
      <c r="WQU63" s="405"/>
      <c r="WQV63" s="405"/>
      <c r="WQW63" s="405"/>
      <c r="WQX63" s="405"/>
      <c r="WQY63" s="405"/>
      <c r="WQZ63" s="406"/>
      <c r="WRA63" s="401"/>
      <c r="WRB63" s="402"/>
      <c r="WRC63" s="403"/>
      <c r="WRD63" s="403"/>
      <c r="WRE63" s="404"/>
      <c r="WRF63" s="405"/>
      <c r="WRG63" s="405"/>
      <c r="WRH63" s="405"/>
      <c r="WRI63" s="405"/>
      <c r="WRJ63" s="405"/>
      <c r="WRK63" s="406"/>
      <c r="WRL63" s="401"/>
      <c r="WRM63" s="402"/>
      <c r="WRN63" s="403"/>
      <c r="WRO63" s="403"/>
      <c r="WRP63" s="404"/>
      <c r="WRQ63" s="405"/>
      <c r="WRR63" s="405"/>
      <c r="WRS63" s="405"/>
      <c r="WRT63" s="405"/>
      <c r="WRU63" s="405"/>
      <c r="WRV63" s="406"/>
      <c r="WRW63" s="401"/>
      <c r="WRX63" s="402"/>
      <c r="WRY63" s="403"/>
      <c r="WRZ63" s="403"/>
      <c r="WSA63" s="404"/>
      <c r="WSB63" s="405"/>
      <c r="WSC63" s="405"/>
      <c r="WSD63" s="405"/>
      <c r="WSE63" s="405"/>
      <c r="WSF63" s="405"/>
      <c r="WSG63" s="406"/>
      <c r="WSH63" s="401"/>
      <c r="WSI63" s="402"/>
      <c r="WSJ63" s="403"/>
      <c r="WSK63" s="403"/>
      <c r="WSL63" s="404"/>
      <c r="WSM63" s="405"/>
      <c r="WSN63" s="405"/>
      <c r="WSO63" s="405"/>
      <c r="WSP63" s="405"/>
      <c r="WSQ63" s="405"/>
      <c r="WSR63" s="406"/>
      <c r="WSS63" s="401"/>
      <c r="WST63" s="402"/>
      <c r="WSU63" s="403"/>
      <c r="WSV63" s="403"/>
      <c r="WSW63" s="404"/>
      <c r="WSX63" s="405"/>
      <c r="WSY63" s="405"/>
      <c r="WSZ63" s="405"/>
      <c r="WTA63" s="405"/>
      <c r="WTB63" s="405"/>
      <c r="WTC63" s="406"/>
      <c r="WTD63" s="401"/>
      <c r="WTE63" s="402"/>
      <c r="WTF63" s="403"/>
      <c r="WTG63" s="403"/>
      <c r="WTH63" s="404"/>
      <c r="WTI63" s="405"/>
      <c r="WTJ63" s="405"/>
      <c r="WTK63" s="405"/>
      <c r="WTL63" s="405"/>
      <c r="WTM63" s="405"/>
      <c r="WTN63" s="406"/>
      <c r="WTO63" s="401"/>
      <c r="WTP63" s="402"/>
      <c r="WTQ63" s="403"/>
      <c r="WTR63" s="403"/>
      <c r="WTS63" s="404"/>
      <c r="WTT63" s="405"/>
      <c r="WTU63" s="405"/>
      <c r="WTV63" s="405"/>
      <c r="WTW63" s="405"/>
      <c r="WTX63" s="405"/>
      <c r="WTY63" s="406"/>
      <c r="WTZ63" s="401"/>
      <c r="WUA63" s="402"/>
      <c r="WUB63" s="403"/>
      <c r="WUC63" s="403"/>
      <c r="WUD63" s="404"/>
      <c r="WUE63" s="405"/>
      <c r="WUF63" s="405"/>
      <c r="WUG63" s="405"/>
      <c r="WUH63" s="405"/>
      <c r="WUI63" s="405"/>
      <c r="WUJ63" s="406"/>
      <c r="WUK63" s="401"/>
      <c r="WUL63" s="402"/>
      <c r="WUM63" s="403"/>
      <c r="WUN63" s="403"/>
      <c r="WUO63" s="404"/>
      <c r="WUP63" s="405"/>
      <c r="WUQ63" s="405"/>
      <c r="WUR63" s="405"/>
      <c r="WUS63" s="405"/>
      <c r="WUT63" s="405"/>
      <c r="WUU63" s="406"/>
      <c r="WUV63" s="401"/>
      <c r="WUW63" s="402"/>
      <c r="WUX63" s="403"/>
      <c r="WUY63" s="403"/>
      <c r="WUZ63" s="404"/>
      <c r="WVA63" s="405"/>
      <c r="WVB63" s="405"/>
      <c r="WVC63" s="405"/>
      <c r="WVD63" s="405"/>
      <c r="WVE63" s="405"/>
      <c r="WVF63" s="406"/>
      <c r="WVG63" s="401"/>
      <c r="WVH63" s="402"/>
      <c r="WVI63" s="403"/>
      <c r="WVJ63" s="403"/>
      <c r="WVK63" s="404"/>
      <c r="WVL63" s="405"/>
      <c r="WVM63" s="405"/>
      <c r="WVN63" s="405"/>
      <c r="WVO63" s="405"/>
      <c r="WVP63" s="405"/>
      <c r="WVQ63" s="406"/>
      <c r="WVR63" s="401"/>
      <c r="WVS63" s="402"/>
      <c r="WVT63" s="403"/>
      <c r="WVU63" s="403"/>
      <c r="WVV63" s="404"/>
      <c r="WVW63" s="405"/>
      <c r="WVX63" s="405"/>
      <c r="WVY63" s="405"/>
      <c r="WVZ63" s="405"/>
      <c r="WWA63" s="405"/>
      <c r="WWB63" s="406"/>
      <c r="WWC63" s="401"/>
      <c r="WWD63" s="402"/>
      <c r="WWE63" s="403"/>
      <c r="WWF63" s="403"/>
      <c r="WWG63" s="404"/>
      <c r="WWH63" s="405"/>
      <c r="WWI63" s="405"/>
      <c r="WWJ63" s="405"/>
      <c r="WWK63" s="405"/>
      <c r="WWL63" s="405"/>
      <c r="WWM63" s="406"/>
      <c r="WWN63" s="401"/>
      <c r="WWO63" s="402"/>
      <c r="WWP63" s="403"/>
      <c r="WWQ63" s="403"/>
      <c r="WWR63" s="404"/>
      <c r="WWS63" s="405"/>
      <c r="WWT63" s="405"/>
      <c r="WWU63" s="405"/>
      <c r="WWV63" s="405"/>
      <c r="WWW63" s="405"/>
      <c r="WWX63" s="406"/>
      <c r="WWY63" s="401"/>
      <c r="WWZ63" s="402"/>
      <c r="WXA63" s="403"/>
      <c r="WXB63" s="403"/>
      <c r="WXC63" s="404"/>
      <c r="WXD63" s="405"/>
      <c r="WXE63" s="405"/>
      <c r="WXF63" s="405"/>
      <c r="WXG63" s="405"/>
      <c r="WXH63" s="405"/>
      <c r="WXI63" s="406"/>
      <c r="WXJ63" s="401"/>
      <c r="WXK63" s="402"/>
      <c r="WXL63" s="403"/>
      <c r="WXM63" s="403"/>
      <c r="WXN63" s="404"/>
      <c r="WXO63" s="405"/>
      <c r="WXP63" s="405"/>
      <c r="WXQ63" s="405"/>
      <c r="WXR63" s="405"/>
      <c r="WXS63" s="405"/>
      <c r="WXT63" s="406"/>
      <c r="WXU63" s="401"/>
      <c r="WXV63" s="402"/>
      <c r="WXW63" s="403"/>
      <c r="WXX63" s="403"/>
      <c r="WXY63" s="404"/>
      <c r="WXZ63" s="405"/>
      <c r="WYA63" s="405"/>
      <c r="WYB63" s="405"/>
      <c r="WYC63" s="405"/>
      <c r="WYD63" s="405"/>
      <c r="WYE63" s="406"/>
      <c r="WYF63" s="401"/>
      <c r="WYG63" s="402"/>
      <c r="WYH63" s="403"/>
      <c r="WYI63" s="403"/>
      <c r="WYJ63" s="404"/>
      <c r="WYK63" s="405"/>
      <c r="WYL63" s="405"/>
      <c r="WYM63" s="405"/>
      <c r="WYN63" s="405"/>
      <c r="WYO63" s="405"/>
      <c r="WYP63" s="406"/>
      <c r="WYQ63" s="401"/>
      <c r="WYR63" s="402"/>
      <c r="WYS63" s="403"/>
      <c r="WYT63" s="403"/>
      <c r="WYU63" s="404"/>
      <c r="WYV63" s="405"/>
      <c r="WYW63" s="405"/>
      <c r="WYX63" s="405"/>
      <c r="WYY63" s="405"/>
      <c r="WYZ63" s="405"/>
      <c r="WZA63" s="406"/>
      <c r="WZB63" s="401"/>
      <c r="WZC63" s="402"/>
      <c r="WZD63" s="403"/>
      <c r="WZE63" s="403"/>
      <c r="WZF63" s="404"/>
      <c r="WZG63" s="405"/>
      <c r="WZH63" s="405"/>
      <c r="WZI63" s="405"/>
      <c r="WZJ63" s="405"/>
      <c r="WZK63" s="405"/>
      <c r="WZL63" s="406"/>
      <c r="WZM63" s="401"/>
      <c r="WZN63" s="402"/>
      <c r="WZO63" s="403"/>
      <c r="WZP63" s="403"/>
      <c r="WZQ63" s="404"/>
      <c r="WZR63" s="405"/>
      <c r="WZS63" s="405"/>
      <c r="WZT63" s="405"/>
      <c r="WZU63" s="405"/>
      <c r="WZV63" s="405"/>
      <c r="WZW63" s="406"/>
      <c r="WZX63" s="401"/>
      <c r="WZY63" s="402"/>
      <c r="WZZ63" s="403"/>
      <c r="XAA63" s="403"/>
      <c r="XAB63" s="404"/>
      <c r="XAC63" s="405"/>
      <c r="XAD63" s="405"/>
      <c r="XAE63" s="405"/>
      <c r="XAF63" s="405"/>
      <c r="XAG63" s="405"/>
      <c r="XAH63" s="406"/>
      <c r="XAI63" s="401"/>
      <c r="XAJ63" s="402"/>
      <c r="XAK63" s="403"/>
      <c r="XAL63" s="403"/>
      <c r="XAM63" s="404"/>
      <c r="XAN63" s="405"/>
      <c r="XAO63" s="405"/>
      <c r="XAP63" s="405"/>
      <c r="XAQ63" s="405"/>
      <c r="XAR63" s="405"/>
      <c r="XAS63" s="406"/>
      <c r="XAT63" s="401"/>
      <c r="XAU63" s="402"/>
      <c r="XAV63" s="403"/>
      <c r="XAW63" s="403"/>
      <c r="XAX63" s="404"/>
      <c r="XAY63" s="405"/>
      <c r="XAZ63" s="405"/>
      <c r="XBA63" s="405"/>
      <c r="XBB63" s="405"/>
      <c r="XBC63" s="405"/>
      <c r="XBD63" s="406"/>
      <c r="XBE63" s="401"/>
      <c r="XBF63" s="402"/>
      <c r="XBG63" s="403"/>
      <c r="XBH63" s="403"/>
      <c r="XBI63" s="404"/>
      <c r="XBJ63" s="405"/>
      <c r="XBK63" s="405"/>
      <c r="XBL63" s="405"/>
      <c r="XBM63" s="405"/>
      <c r="XBN63" s="405"/>
      <c r="XBO63" s="406"/>
      <c r="XBP63" s="401"/>
      <c r="XBQ63" s="402"/>
      <c r="XBR63" s="403"/>
      <c r="XBS63" s="403"/>
      <c r="XBT63" s="404"/>
      <c r="XBU63" s="405"/>
      <c r="XBV63" s="405"/>
      <c r="XBW63" s="405"/>
      <c r="XBX63" s="405"/>
      <c r="XBY63" s="405"/>
      <c r="XBZ63" s="406"/>
      <c r="XCA63" s="401"/>
      <c r="XCB63" s="402"/>
      <c r="XCC63" s="403"/>
      <c r="XCD63" s="403"/>
      <c r="XCE63" s="404"/>
      <c r="XCF63" s="405"/>
      <c r="XCG63" s="405"/>
      <c r="XCH63" s="405"/>
      <c r="XCI63" s="405"/>
      <c r="XCJ63" s="405"/>
      <c r="XCK63" s="406"/>
      <c r="XCL63" s="401"/>
      <c r="XCM63" s="402"/>
      <c r="XCN63" s="403"/>
      <c r="XCO63" s="403"/>
      <c r="XCP63" s="404"/>
      <c r="XCQ63" s="405"/>
      <c r="XCR63" s="405"/>
      <c r="XCS63" s="405"/>
      <c r="XCT63" s="405"/>
      <c r="XCU63" s="405"/>
      <c r="XCV63" s="406"/>
      <c r="XCW63" s="401"/>
      <c r="XCX63" s="402"/>
      <c r="XCY63" s="403"/>
      <c r="XCZ63" s="403"/>
      <c r="XDA63" s="404"/>
      <c r="XDB63" s="405"/>
      <c r="XDC63" s="405"/>
      <c r="XDD63" s="405"/>
      <c r="XDE63" s="405"/>
      <c r="XDF63" s="405"/>
      <c r="XDG63" s="406"/>
      <c r="XDH63" s="401"/>
      <c r="XDI63" s="402"/>
      <c r="XDJ63" s="403"/>
      <c r="XDK63" s="403"/>
      <c r="XDL63" s="404"/>
      <c r="XDM63" s="405"/>
      <c r="XDN63" s="405"/>
      <c r="XDO63" s="405"/>
      <c r="XDP63" s="405"/>
      <c r="XDQ63" s="405"/>
      <c r="XDR63" s="406"/>
      <c r="XDS63" s="401"/>
      <c r="XDT63" s="402"/>
      <c r="XDU63" s="403"/>
      <c r="XDV63" s="403"/>
      <c r="XDW63" s="404"/>
      <c r="XDX63" s="405"/>
      <c r="XDY63" s="405"/>
      <c r="XDZ63" s="405"/>
      <c r="XEA63" s="405"/>
      <c r="XEB63" s="405"/>
      <c r="XEC63" s="406"/>
      <c r="XED63" s="401"/>
      <c r="XEE63" s="402"/>
      <c r="XEF63" s="403"/>
      <c r="XEG63" s="403"/>
      <c r="XEH63" s="404"/>
      <c r="XEI63" s="405"/>
      <c r="XEJ63" s="405"/>
      <c r="XEK63" s="405"/>
      <c r="XEL63" s="405"/>
      <c r="XEM63" s="405"/>
      <c r="XEN63" s="406"/>
      <c r="XEO63" s="401"/>
      <c r="XEP63" s="402"/>
      <c r="XEQ63" s="403"/>
      <c r="XER63" s="403"/>
      <c r="XES63" s="404"/>
      <c r="XET63" s="405"/>
      <c r="XEU63" s="405"/>
      <c r="XEV63" s="405"/>
      <c r="XEW63" s="405"/>
      <c r="XEX63" s="405"/>
      <c r="XEY63" s="406"/>
      <c r="XEZ63" s="401"/>
      <c r="XFA63" s="402"/>
      <c r="XFB63" s="403"/>
      <c r="XFC63" s="403"/>
      <c r="XFD63" s="404"/>
    </row>
    <row r="64" spans="1:16384" s="1" customFormat="1" ht="36.950000000000003" customHeight="1" outlineLevel="1" x14ac:dyDescent="0.25">
      <c r="A64" s="211"/>
      <c r="B64" s="400" t="s">
        <v>1061</v>
      </c>
      <c r="C64" s="561"/>
      <c r="D64" s="561"/>
      <c r="E64" s="625">
        <f t="shared" si="8"/>
        <v>62.392000000000003</v>
      </c>
      <c r="F64" s="626"/>
      <c r="G64" s="626"/>
      <c r="H64" s="626"/>
      <c r="I64" s="626"/>
      <c r="J64" s="626">
        <v>62.392000000000003</v>
      </c>
      <c r="K64" s="563"/>
      <c r="L64" s="220"/>
      <c r="M64" s="220"/>
      <c r="N64" s="6"/>
      <c r="O64" s="6"/>
      <c r="P64" s="6"/>
      <c r="Q64" s="6"/>
      <c r="R64" s="6"/>
      <c r="S64" s="6"/>
      <c r="T64" s="6"/>
      <c r="U64" s="221"/>
      <c r="V64" s="221"/>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row>
    <row r="65" spans="1:253" ht="54.2" customHeight="1" outlineLevel="1" x14ac:dyDescent="0.25">
      <c r="A65" s="211"/>
      <c r="B65" s="400" t="s">
        <v>1029</v>
      </c>
      <c r="C65" s="561"/>
      <c r="D65" s="561"/>
      <c r="E65" s="625">
        <f t="shared" si="8"/>
        <v>560.97900000000004</v>
      </c>
      <c r="F65" s="626"/>
      <c r="G65" s="626"/>
      <c r="H65" s="626"/>
      <c r="I65" s="626"/>
      <c r="J65" s="626">
        <v>560.97900000000004</v>
      </c>
      <c r="K65" s="563"/>
      <c r="L65" s="220"/>
      <c r="M65" s="220"/>
      <c r="N65" s="6"/>
      <c r="O65" s="6"/>
      <c r="P65" s="6"/>
      <c r="Q65" s="6"/>
      <c r="R65" s="6"/>
      <c r="S65" s="6"/>
      <c r="T65" s="6"/>
      <c r="U65" s="221"/>
      <c r="V65" s="221"/>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row>
    <row r="66" spans="1:253" ht="35.85" customHeight="1" outlineLevel="1" x14ac:dyDescent="0.25">
      <c r="A66" s="211"/>
      <c r="B66" s="400" t="s">
        <v>964</v>
      </c>
      <c r="C66" s="561"/>
      <c r="D66" s="561"/>
      <c r="E66" s="625">
        <f t="shared" si="8"/>
        <v>177.24</v>
      </c>
      <c r="F66" s="626"/>
      <c r="G66" s="626"/>
      <c r="H66" s="626"/>
      <c r="I66" s="626"/>
      <c r="J66" s="626">
        <v>177.24</v>
      </c>
      <c r="K66" s="563"/>
      <c r="L66" s="220"/>
      <c r="M66" s="220"/>
      <c r="N66" s="6"/>
      <c r="O66" s="6"/>
      <c r="P66" s="6"/>
      <c r="Q66" s="6"/>
      <c r="R66" s="6"/>
      <c r="S66" s="6"/>
      <c r="T66" s="6"/>
      <c r="U66" s="221"/>
      <c r="V66" s="221"/>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row>
    <row r="67" spans="1:253" ht="28.5" customHeight="1" x14ac:dyDescent="0.25">
      <c r="A67" s="204" t="s">
        <v>22</v>
      </c>
      <c r="B67" s="399" t="s">
        <v>1023</v>
      </c>
      <c r="C67" s="559"/>
      <c r="D67" s="559"/>
      <c r="E67" s="623">
        <f t="shared" si="8"/>
        <v>0</v>
      </c>
      <c r="F67" s="623"/>
      <c r="G67" s="623"/>
      <c r="H67" s="623"/>
      <c r="I67" s="623"/>
      <c r="J67" s="623"/>
      <c r="K67" s="560"/>
      <c r="L67" s="220"/>
      <c r="M67" s="220"/>
      <c r="N67" s="6"/>
      <c r="O67" s="6"/>
      <c r="P67" s="6"/>
      <c r="Q67" s="6"/>
      <c r="R67" s="6"/>
      <c r="S67" s="6"/>
      <c r="T67" s="6"/>
      <c r="U67" s="221"/>
      <c r="V67" s="221"/>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row>
    <row r="68" spans="1:253" ht="32.450000000000003" customHeight="1" outlineLevel="1" x14ac:dyDescent="0.25">
      <c r="A68" s="211"/>
      <c r="B68" s="400" t="s">
        <v>966</v>
      </c>
      <c r="C68" s="561"/>
      <c r="D68" s="561"/>
      <c r="E68" s="624">
        <f t="shared" si="8"/>
        <v>0</v>
      </c>
      <c r="F68" s="626"/>
      <c r="G68" s="626"/>
      <c r="H68" s="626"/>
      <c r="I68" s="626"/>
      <c r="J68" s="626"/>
      <c r="K68" s="563"/>
      <c r="L68" s="206"/>
      <c r="M68" s="206"/>
      <c r="N68" s="198"/>
      <c r="O68" s="198"/>
      <c r="P68" s="198"/>
      <c r="Q68" s="198"/>
      <c r="R68" s="198"/>
      <c r="S68" s="198"/>
      <c r="T68" s="198"/>
      <c r="U68" s="207"/>
      <c r="V68" s="207"/>
      <c r="W68" s="198"/>
      <c r="X68" s="198"/>
      <c r="Y68" s="198"/>
      <c r="Z68" s="198"/>
      <c r="AA68" s="198"/>
      <c r="AB68" s="198"/>
      <c r="AC68" s="198"/>
      <c r="AD68" s="198"/>
      <c r="AE68" s="198"/>
      <c r="AF68" s="198"/>
      <c r="AG68" s="198"/>
      <c r="AH68" s="198"/>
      <c r="AI68" s="198"/>
      <c r="AJ68" s="198"/>
      <c r="AK68" s="198"/>
      <c r="AL68" s="198"/>
      <c r="AM68" s="198"/>
      <c r="AN68" s="198"/>
      <c r="AO68" s="198"/>
      <c r="AP68" s="198"/>
      <c r="AQ68" s="198"/>
      <c r="AR68" s="198"/>
      <c r="AS68" s="198"/>
      <c r="AT68" s="198"/>
      <c r="AU68" s="198"/>
      <c r="AV68" s="198"/>
      <c r="AW68" s="198"/>
      <c r="AX68" s="198"/>
      <c r="AY68" s="198"/>
      <c r="AZ68" s="198"/>
      <c r="BA68" s="198"/>
      <c r="BB68" s="198"/>
      <c r="BC68" s="198"/>
      <c r="BD68" s="198"/>
      <c r="BE68" s="198"/>
      <c r="BF68" s="198"/>
      <c r="BG68" s="198"/>
      <c r="BH68" s="198"/>
      <c r="BI68" s="198"/>
      <c r="BJ68" s="198"/>
      <c r="BK68" s="198"/>
      <c r="BL68" s="198"/>
      <c r="BM68" s="198"/>
      <c r="BN68" s="198"/>
      <c r="BO68" s="198"/>
      <c r="BP68" s="198"/>
      <c r="BQ68" s="198"/>
      <c r="BR68" s="198"/>
      <c r="BS68" s="198"/>
      <c r="BT68" s="198"/>
      <c r="BU68" s="198"/>
      <c r="BV68" s="198"/>
      <c r="BW68" s="198"/>
      <c r="BX68" s="198"/>
      <c r="BY68" s="198"/>
      <c r="BZ68" s="198"/>
      <c r="CA68" s="198"/>
      <c r="CB68" s="198"/>
      <c r="CC68" s="198"/>
      <c r="CD68" s="198"/>
      <c r="CE68" s="198"/>
      <c r="CF68" s="198"/>
      <c r="CG68" s="198"/>
      <c r="CH68" s="198"/>
      <c r="CI68" s="198"/>
      <c r="CJ68" s="198"/>
      <c r="CK68" s="198"/>
      <c r="CL68" s="198"/>
      <c r="CM68" s="198"/>
      <c r="CN68" s="198"/>
      <c r="CO68" s="198"/>
      <c r="CP68" s="198"/>
      <c r="CQ68" s="198"/>
      <c r="CR68" s="198"/>
      <c r="CS68" s="198"/>
      <c r="CT68" s="198"/>
      <c r="CU68" s="198"/>
      <c r="CV68" s="198"/>
      <c r="CW68" s="198"/>
      <c r="CX68" s="198"/>
      <c r="CY68" s="198"/>
      <c r="CZ68" s="198"/>
      <c r="DA68" s="198"/>
      <c r="DB68" s="198"/>
      <c r="DC68" s="198"/>
      <c r="DD68" s="198"/>
      <c r="DE68" s="198"/>
      <c r="DF68" s="198"/>
      <c r="DG68" s="198"/>
      <c r="DH68" s="198"/>
      <c r="DI68" s="198"/>
      <c r="DJ68" s="198"/>
      <c r="DK68" s="198"/>
      <c r="DL68" s="198"/>
      <c r="DM68" s="198"/>
      <c r="DN68" s="198"/>
      <c r="DO68" s="198"/>
      <c r="DP68" s="198"/>
      <c r="DQ68" s="198"/>
      <c r="DR68" s="198"/>
      <c r="DS68" s="198"/>
      <c r="DT68" s="198"/>
      <c r="DU68" s="198"/>
      <c r="DV68" s="198"/>
      <c r="DW68" s="198"/>
      <c r="DX68" s="198"/>
      <c r="DY68" s="198"/>
      <c r="DZ68" s="198"/>
      <c r="EA68" s="198"/>
      <c r="EB68" s="198"/>
      <c r="EC68" s="198"/>
      <c r="ED68" s="198"/>
      <c r="EE68" s="198"/>
      <c r="EF68" s="198"/>
      <c r="EG68" s="198"/>
      <c r="EH68" s="198"/>
      <c r="EI68" s="198"/>
      <c r="EJ68" s="198"/>
      <c r="EK68" s="198"/>
      <c r="EL68" s="198"/>
      <c r="EM68" s="198"/>
      <c r="EN68" s="198"/>
      <c r="EO68" s="198"/>
      <c r="EP68" s="198"/>
      <c r="EQ68" s="198"/>
      <c r="ER68" s="198"/>
      <c r="ES68" s="198"/>
      <c r="ET68" s="198"/>
      <c r="EU68" s="198"/>
      <c r="EV68" s="198"/>
      <c r="EW68" s="198"/>
      <c r="EX68" s="198"/>
      <c r="EY68" s="198"/>
      <c r="EZ68" s="198"/>
      <c r="FA68" s="198"/>
      <c r="FB68" s="198"/>
      <c r="FC68" s="198"/>
      <c r="FD68" s="198"/>
      <c r="FE68" s="198"/>
      <c r="FF68" s="198"/>
      <c r="FG68" s="198"/>
      <c r="FH68" s="198"/>
      <c r="FI68" s="198"/>
      <c r="FJ68" s="198"/>
      <c r="FK68" s="198"/>
      <c r="FL68" s="198"/>
      <c r="FM68" s="198"/>
      <c r="FN68" s="198"/>
      <c r="FO68" s="198"/>
      <c r="FP68" s="198"/>
      <c r="FQ68" s="198"/>
      <c r="FR68" s="198"/>
      <c r="FS68" s="198"/>
      <c r="FT68" s="198"/>
      <c r="FU68" s="198"/>
      <c r="FV68" s="198"/>
      <c r="FW68" s="198"/>
      <c r="FX68" s="198"/>
      <c r="FY68" s="198"/>
      <c r="FZ68" s="198"/>
      <c r="GA68" s="198"/>
      <c r="GB68" s="198"/>
      <c r="GC68" s="198"/>
      <c r="GD68" s="198"/>
      <c r="GE68" s="198"/>
      <c r="GF68" s="198"/>
      <c r="GG68" s="198"/>
      <c r="GH68" s="198"/>
      <c r="GI68" s="198"/>
      <c r="GJ68" s="198"/>
      <c r="GK68" s="198"/>
      <c r="GL68" s="198"/>
      <c r="GM68" s="198"/>
      <c r="GN68" s="198"/>
      <c r="GO68" s="198"/>
      <c r="GP68" s="198"/>
      <c r="GQ68" s="198"/>
      <c r="GR68" s="198"/>
      <c r="GS68" s="198"/>
      <c r="GT68" s="198"/>
      <c r="GU68" s="198"/>
      <c r="GV68" s="198"/>
      <c r="GW68" s="198"/>
      <c r="GX68" s="198"/>
      <c r="GY68" s="198"/>
      <c r="GZ68" s="198"/>
      <c r="HA68" s="198"/>
      <c r="HB68" s="198"/>
      <c r="HC68" s="198"/>
      <c r="HD68" s="198"/>
      <c r="HE68" s="198"/>
      <c r="HF68" s="198"/>
      <c r="HG68" s="198"/>
      <c r="HH68" s="198"/>
      <c r="HI68" s="198"/>
      <c r="HJ68" s="198"/>
      <c r="HK68" s="198"/>
      <c r="HL68" s="198"/>
      <c r="HM68" s="198"/>
      <c r="HN68" s="198"/>
      <c r="HO68" s="198"/>
      <c r="HP68" s="198"/>
      <c r="HQ68" s="198"/>
      <c r="HR68" s="198"/>
      <c r="HS68" s="198"/>
      <c r="HT68" s="198"/>
      <c r="HU68" s="198"/>
      <c r="HV68" s="198"/>
      <c r="HW68" s="198"/>
      <c r="HX68" s="198"/>
      <c r="HY68" s="198"/>
      <c r="HZ68" s="198"/>
      <c r="IA68" s="198"/>
      <c r="IB68" s="198"/>
      <c r="IC68" s="198"/>
      <c r="ID68" s="198"/>
      <c r="IE68" s="198"/>
      <c r="IF68" s="198"/>
      <c r="IG68" s="198"/>
      <c r="IH68" s="198"/>
      <c r="II68" s="198"/>
      <c r="IJ68" s="198"/>
      <c r="IK68" s="198"/>
      <c r="IL68" s="198"/>
      <c r="IM68" s="198"/>
      <c r="IN68" s="198"/>
      <c r="IO68" s="198"/>
      <c r="IP68" s="198"/>
      <c r="IQ68" s="198"/>
      <c r="IR68" s="198"/>
      <c r="IS68" s="198"/>
    </row>
    <row r="69" spans="1:253" ht="32.450000000000003" customHeight="1" outlineLevel="1" x14ac:dyDescent="0.25">
      <c r="A69" s="211"/>
      <c r="B69" s="400" t="s">
        <v>1024</v>
      </c>
      <c r="C69" s="561"/>
      <c r="D69" s="561"/>
      <c r="E69" s="624">
        <f t="shared" si="8"/>
        <v>0</v>
      </c>
      <c r="F69" s="626"/>
      <c r="G69" s="626"/>
      <c r="H69" s="626"/>
      <c r="I69" s="626"/>
      <c r="J69" s="626"/>
      <c r="K69" s="529"/>
      <c r="L69" s="220"/>
      <c r="M69" s="220"/>
      <c r="N69" s="6"/>
      <c r="O69" s="6"/>
      <c r="P69" s="6"/>
      <c r="Q69" s="6"/>
      <c r="R69" s="6"/>
      <c r="S69" s="6"/>
      <c r="T69" s="6"/>
      <c r="U69" s="221"/>
      <c r="V69" s="221"/>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row>
    <row r="70" spans="1:253" ht="32.450000000000003" customHeight="1" outlineLevel="1" x14ac:dyDescent="0.25">
      <c r="A70" s="211"/>
      <c r="B70" s="400" t="s">
        <v>967</v>
      </c>
      <c r="C70" s="561"/>
      <c r="D70" s="561"/>
      <c r="E70" s="624">
        <f t="shared" si="8"/>
        <v>0</v>
      </c>
      <c r="F70" s="626"/>
      <c r="G70" s="626"/>
      <c r="H70" s="626"/>
      <c r="I70" s="626"/>
      <c r="J70" s="626"/>
      <c r="K70" s="529"/>
      <c r="L70" s="220"/>
      <c r="M70" s="220"/>
      <c r="N70" s="6"/>
      <c r="O70" s="6"/>
      <c r="P70" s="6"/>
      <c r="Q70" s="6"/>
      <c r="R70" s="6"/>
      <c r="S70" s="6"/>
      <c r="T70" s="6"/>
      <c r="U70" s="221"/>
      <c r="V70" s="221"/>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row>
    <row r="71" spans="1:253" ht="21.95" customHeight="1" x14ac:dyDescent="0.25">
      <c r="A71" s="181" t="s">
        <v>1009</v>
      </c>
      <c r="B71" s="203" t="s">
        <v>1025</v>
      </c>
      <c r="C71" s="415"/>
      <c r="D71" s="415"/>
      <c r="E71" s="623">
        <f t="shared" si="8"/>
        <v>29384.645</v>
      </c>
      <c r="F71" s="623">
        <f t="shared" ref="F71:J71" si="9">F72+F87</f>
        <v>110</v>
      </c>
      <c r="G71" s="623">
        <f t="shared" si="9"/>
        <v>0</v>
      </c>
      <c r="H71" s="623">
        <f t="shared" si="9"/>
        <v>0</v>
      </c>
      <c r="I71" s="623">
        <f t="shared" si="9"/>
        <v>24002.2</v>
      </c>
      <c r="J71" s="623">
        <f t="shared" si="9"/>
        <v>5382.4449999999997</v>
      </c>
      <c r="K71" s="529"/>
      <c r="L71" s="220"/>
      <c r="M71" s="220"/>
      <c r="N71" s="6"/>
      <c r="O71" s="6"/>
      <c r="P71" s="247">
        <f>E71-H71-I71-J71-G71</f>
        <v>0</v>
      </c>
      <c r="Q71" s="6"/>
      <c r="R71" s="6"/>
      <c r="S71" s="6"/>
      <c r="T71" s="6"/>
      <c r="U71" s="221"/>
      <c r="V71" s="221"/>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row>
    <row r="72" spans="1:253" ht="21.95" customHeight="1" x14ac:dyDescent="0.25">
      <c r="A72" s="181" t="s">
        <v>144</v>
      </c>
      <c r="B72" s="203" t="s">
        <v>1237</v>
      </c>
      <c r="C72" s="415"/>
      <c r="D72" s="415"/>
      <c r="E72" s="623">
        <f t="shared" si="8"/>
        <v>11083.944</v>
      </c>
      <c r="F72" s="623">
        <v>65</v>
      </c>
      <c r="G72" s="623">
        <f>SUM(G73:G86)</f>
        <v>0</v>
      </c>
      <c r="H72" s="623">
        <f>H77+H83</f>
        <v>0</v>
      </c>
      <c r="I72" s="623">
        <f>SUM(I73:I86)</f>
        <v>9873.6</v>
      </c>
      <c r="J72" s="623">
        <f>+J73+J74+J75+J76+J77+J83</f>
        <v>1210.3440000000001</v>
      </c>
      <c r="K72" s="529"/>
      <c r="L72" s="396" t="e">
        <f>SUM(#REF!)</f>
        <v>#REF!</v>
      </c>
      <c r="M72" s="396" t="e">
        <f>#REF!-L72</f>
        <v>#REF!</v>
      </c>
      <c r="N72" s="198"/>
      <c r="O72" s="198"/>
      <c r="P72" s="247">
        <f>E72-H72-I72-J72-G72</f>
        <v>-9.0949470177292824E-13</v>
      </c>
      <c r="Q72" s="198"/>
      <c r="R72" s="198"/>
      <c r="S72" s="198"/>
      <c r="T72" s="198"/>
      <c r="U72" s="207"/>
      <c r="V72" s="207"/>
      <c r="W72" s="198"/>
      <c r="X72" s="198"/>
      <c r="Y72" s="198"/>
      <c r="Z72" s="198"/>
      <c r="AA72" s="198"/>
      <c r="AB72" s="198"/>
      <c r="AC72" s="198"/>
      <c r="AD72" s="198"/>
      <c r="AE72" s="198"/>
      <c r="AF72" s="198"/>
      <c r="AG72" s="198"/>
      <c r="AH72" s="198"/>
      <c r="AI72" s="198"/>
      <c r="AJ72" s="198"/>
      <c r="AK72" s="198"/>
      <c r="AL72" s="198"/>
      <c r="AM72" s="198"/>
      <c r="AN72" s="198"/>
      <c r="AO72" s="198"/>
      <c r="AP72" s="198"/>
      <c r="AQ72" s="198"/>
      <c r="AR72" s="198"/>
      <c r="AS72" s="198"/>
      <c r="AT72" s="198"/>
      <c r="AU72" s="198"/>
      <c r="AV72" s="198"/>
      <c r="AW72" s="198"/>
      <c r="AX72" s="198"/>
      <c r="AY72" s="198"/>
      <c r="AZ72" s="198"/>
      <c r="BA72" s="198"/>
      <c r="BB72" s="198"/>
      <c r="BC72" s="198"/>
      <c r="BD72" s="198"/>
      <c r="BE72" s="198"/>
      <c r="BF72" s="198"/>
      <c r="BG72" s="198"/>
      <c r="BH72" s="198"/>
      <c r="BI72" s="198"/>
      <c r="BJ72" s="198"/>
      <c r="BK72" s="198"/>
      <c r="BL72" s="198"/>
      <c r="BM72" s="198"/>
      <c r="BN72" s="198"/>
      <c r="BO72" s="198"/>
      <c r="BP72" s="198"/>
      <c r="BQ72" s="198"/>
      <c r="BR72" s="198"/>
      <c r="BS72" s="198"/>
      <c r="BT72" s="198"/>
      <c r="BU72" s="198"/>
      <c r="BV72" s="198"/>
      <c r="BW72" s="198"/>
      <c r="BX72" s="198"/>
      <c r="BY72" s="198"/>
      <c r="BZ72" s="198"/>
      <c r="CA72" s="198"/>
      <c r="CB72" s="198"/>
      <c r="CC72" s="198"/>
      <c r="CD72" s="198"/>
      <c r="CE72" s="198"/>
      <c r="CF72" s="198"/>
      <c r="CG72" s="198"/>
      <c r="CH72" s="198"/>
      <c r="CI72" s="198"/>
      <c r="CJ72" s="198"/>
      <c r="CK72" s="198"/>
      <c r="CL72" s="198"/>
      <c r="CM72" s="198"/>
      <c r="CN72" s="198"/>
      <c r="CO72" s="198"/>
      <c r="CP72" s="198"/>
      <c r="CQ72" s="198"/>
      <c r="CR72" s="198"/>
      <c r="CS72" s="198"/>
      <c r="CT72" s="198"/>
      <c r="CU72" s="198"/>
      <c r="CV72" s="198"/>
      <c r="CW72" s="198"/>
      <c r="CX72" s="198"/>
      <c r="CY72" s="198"/>
      <c r="CZ72" s="198"/>
      <c r="DA72" s="198"/>
      <c r="DB72" s="198"/>
      <c r="DC72" s="198"/>
      <c r="DD72" s="198"/>
      <c r="DE72" s="198"/>
      <c r="DF72" s="198"/>
      <c r="DG72" s="198"/>
      <c r="DH72" s="198"/>
      <c r="DI72" s="198"/>
      <c r="DJ72" s="198"/>
      <c r="DK72" s="198"/>
      <c r="DL72" s="198"/>
      <c r="DM72" s="198"/>
      <c r="DN72" s="198"/>
      <c r="DO72" s="198"/>
      <c r="DP72" s="198"/>
      <c r="DQ72" s="198"/>
      <c r="DR72" s="198"/>
      <c r="DS72" s="198"/>
      <c r="DT72" s="198"/>
      <c r="DU72" s="198"/>
      <c r="DV72" s="198"/>
      <c r="DW72" s="198"/>
      <c r="DX72" s="198"/>
      <c r="DY72" s="198"/>
      <c r="DZ72" s="198"/>
      <c r="EA72" s="198"/>
      <c r="EB72" s="198"/>
      <c r="EC72" s="198"/>
      <c r="ED72" s="198"/>
      <c r="EE72" s="198"/>
      <c r="EF72" s="198"/>
      <c r="EG72" s="198"/>
      <c r="EH72" s="198"/>
      <c r="EI72" s="198"/>
      <c r="EJ72" s="198"/>
      <c r="EK72" s="198"/>
      <c r="EL72" s="198"/>
      <c r="EM72" s="198"/>
      <c r="EN72" s="198"/>
      <c r="EO72" s="198"/>
      <c r="EP72" s="198"/>
      <c r="EQ72" s="198"/>
      <c r="ER72" s="198"/>
      <c r="ES72" s="198"/>
      <c r="ET72" s="198"/>
      <c r="EU72" s="198"/>
      <c r="EV72" s="198"/>
      <c r="EW72" s="198"/>
      <c r="EX72" s="198"/>
      <c r="EY72" s="198"/>
      <c r="EZ72" s="198"/>
      <c r="FA72" s="198"/>
      <c r="FB72" s="198"/>
      <c r="FC72" s="198"/>
      <c r="FD72" s="198"/>
      <c r="FE72" s="198"/>
      <c r="FF72" s="198"/>
      <c r="FG72" s="198"/>
      <c r="FH72" s="198"/>
      <c r="FI72" s="198"/>
      <c r="FJ72" s="198"/>
      <c r="FK72" s="198"/>
      <c r="FL72" s="198"/>
      <c r="FM72" s="198"/>
      <c r="FN72" s="198"/>
      <c r="FO72" s="198"/>
      <c r="FP72" s="198"/>
      <c r="FQ72" s="198"/>
      <c r="FR72" s="198"/>
      <c r="FS72" s="198"/>
      <c r="FT72" s="198"/>
      <c r="FU72" s="198"/>
      <c r="FV72" s="198"/>
      <c r="FW72" s="198"/>
      <c r="FX72" s="198"/>
      <c r="FY72" s="198"/>
      <c r="FZ72" s="198"/>
      <c r="GA72" s="198"/>
      <c r="GB72" s="198"/>
      <c r="GC72" s="198"/>
      <c r="GD72" s="198"/>
      <c r="GE72" s="198"/>
      <c r="GF72" s="198"/>
      <c r="GG72" s="198"/>
      <c r="GH72" s="198"/>
      <c r="GI72" s="198"/>
      <c r="GJ72" s="198"/>
      <c r="GK72" s="198"/>
      <c r="GL72" s="198"/>
      <c r="GM72" s="198"/>
      <c r="GN72" s="198"/>
      <c r="GO72" s="198"/>
      <c r="GP72" s="198"/>
      <c r="GQ72" s="198"/>
      <c r="GR72" s="198"/>
      <c r="GS72" s="198"/>
      <c r="GT72" s="198"/>
      <c r="GU72" s="198"/>
      <c r="GV72" s="198"/>
      <c r="GW72" s="198"/>
      <c r="GX72" s="198"/>
      <c r="GY72" s="198"/>
      <c r="GZ72" s="198"/>
      <c r="HA72" s="198"/>
      <c r="HB72" s="198"/>
      <c r="HC72" s="198"/>
      <c r="HD72" s="198"/>
      <c r="HE72" s="198"/>
      <c r="HF72" s="198"/>
      <c r="HG72" s="198"/>
      <c r="HH72" s="198"/>
      <c r="HI72" s="198"/>
      <c r="HJ72" s="198"/>
      <c r="HK72" s="198"/>
      <c r="HL72" s="198"/>
      <c r="HM72" s="198"/>
      <c r="HN72" s="198"/>
      <c r="HO72" s="198"/>
      <c r="HP72" s="198"/>
      <c r="HQ72" s="198"/>
      <c r="HR72" s="198"/>
      <c r="HS72" s="198"/>
      <c r="HT72" s="198"/>
      <c r="HU72" s="198"/>
      <c r="HV72" s="198"/>
      <c r="HW72" s="198"/>
      <c r="HX72" s="198"/>
      <c r="HY72" s="198"/>
      <c r="HZ72" s="198"/>
      <c r="IA72" s="198"/>
      <c r="IB72" s="198"/>
      <c r="IC72" s="198"/>
      <c r="ID72" s="198"/>
      <c r="IE72" s="198"/>
      <c r="IF72" s="198"/>
      <c r="IG72" s="198"/>
      <c r="IH72" s="198"/>
      <c r="II72" s="198"/>
      <c r="IJ72" s="198"/>
      <c r="IK72" s="198"/>
      <c r="IL72" s="198"/>
      <c r="IM72" s="198"/>
      <c r="IN72" s="198"/>
      <c r="IO72" s="198"/>
      <c r="IP72" s="198"/>
      <c r="IQ72" s="198"/>
      <c r="IR72" s="198"/>
      <c r="IS72" s="198"/>
    </row>
    <row r="73" spans="1:253" ht="41.1" customHeight="1" outlineLevel="1" x14ac:dyDescent="0.25">
      <c r="A73" s="169" t="s">
        <v>22</v>
      </c>
      <c r="B73" s="202" t="s">
        <v>1062</v>
      </c>
      <c r="C73" s="528"/>
      <c r="D73" s="528"/>
      <c r="E73" s="624">
        <f t="shared" si="8"/>
        <v>9873.6</v>
      </c>
      <c r="F73" s="624"/>
      <c r="G73" s="624"/>
      <c r="H73" s="624"/>
      <c r="I73" s="624">
        <f>9697.6+'CHi khác theo biên chế trường'!J34</f>
        <v>9873.6</v>
      </c>
      <c r="J73" s="624"/>
      <c r="K73" s="529"/>
      <c r="L73" s="396" t="e">
        <f>SUM(#REF!)</f>
        <v>#REF!</v>
      </c>
      <c r="M73" s="397" t="e">
        <f>#REF!-L73</f>
        <v>#REF!</v>
      </c>
      <c r="P73" s="217" t="e">
        <f>G73+#REF!</f>
        <v>#REF!</v>
      </c>
      <c r="U73" s="218"/>
      <c r="V73" s="218"/>
    </row>
    <row r="74" spans="1:253" ht="21.6" customHeight="1" outlineLevel="1" x14ac:dyDescent="0.25">
      <c r="A74" s="169" t="s">
        <v>22</v>
      </c>
      <c r="B74" s="398" t="s">
        <v>1060</v>
      </c>
      <c r="C74" s="556"/>
      <c r="D74" s="556"/>
      <c r="E74" s="624">
        <f t="shared" si="8"/>
        <v>170.93899999999999</v>
      </c>
      <c r="F74" s="624"/>
      <c r="G74" s="624"/>
      <c r="H74" s="624"/>
      <c r="I74" s="624"/>
      <c r="J74" s="624">
        <f>141.851+$M$28</f>
        <v>170.93899999999999</v>
      </c>
      <c r="K74" s="529"/>
      <c r="L74" s="219"/>
      <c r="M74" s="219"/>
      <c r="U74" s="218"/>
      <c r="V74" s="218"/>
    </row>
    <row r="75" spans="1:253" ht="21.6" customHeight="1" outlineLevel="1" x14ac:dyDescent="0.25">
      <c r="A75" s="169" t="s">
        <v>22</v>
      </c>
      <c r="B75" s="398" t="s">
        <v>1260</v>
      </c>
      <c r="C75" s="556"/>
      <c r="D75" s="556"/>
      <c r="E75" s="624">
        <f t="shared" si="8"/>
        <v>0</v>
      </c>
      <c r="F75" s="624"/>
      <c r="G75" s="624"/>
      <c r="H75" s="624"/>
      <c r="I75" s="624"/>
      <c r="J75" s="624"/>
      <c r="K75" s="415"/>
      <c r="L75" s="219"/>
      <c r="M75" s="219"/>
      <c r="U75" s="218"/>
      <c r="V75" s="218"/>
    </row>
    <row r="76" spans="1:253" ht="21.6" customHeight="1" outlineLevel="1" x14ac:dyDescent="0.25">
      <c r="A76" s="169" t="s">
        <v>22</v>
      </c>
      <c r="B76" s="398" t="s">
        <v>1114</v>
      </c>
      <c r="C76" s="556"/>
      <c r="D76" s="556"/>
      <c r="E76" s="625">
        <f t="shared" si="8"/>
        <v>146.125</v>
      </c>
      <c r="F76" s="624"/>
      <c r="G76" s="624"/>
      <c r="H76" s="624"/>
      <c r="I76" s="624"/>
      <c r="J76" s="624">
        <v>146.125</v>
      </c>
      <c r="K76" s="415"/>
      <c r="L76" s="219"/>
      <c r="M76" s="219"/>
      <c r="U76" s="218"/>
      <c r="V76" s="218"/>
    </row>
    <row r="77" spans="1:253" ht="21.6" customHeight="1" x14ac:dyDescent="0.25">
      <c r="A77" s="204" t="s">
        <v>22</v>
      </c>
      <c r="B77" s="399" t="s">
        <v>1020</v>
      </c>
      <c r="C77" s="559"/>
      <c r="D77" s="559"/>
      <c r="E77" s="623">
        <f t="shared" si="8"/>
        <v>849.28</v>
      </c>
      <c r="F77" s="623"/>
      <c r="G77" s="623"/>
      <c r="H77" s="623"/>
      <c r="I77" s="623"/>
      <c r="J77" s="623">
        <f>SUM(J78:J82)</f>
        <v>849.28</v>
      </c>
      <c r="K77" s="529"/>
      <c r="L77" s="219"/>
      <c r="M77" s="219"/>
      <c r="U77" s="218"/>
      <c r="V77" s="218"/>
    </row>
    <row r="78" spans="1:253" ht="36" customHeight="1" outlineLevel="1" x14ac:dyDescent="0.25">
      <c r="A78" s="211"/>
      <c r="B78" s="400" t="s">
        <v>1021</v>
      </c>
      <c r="C78" s="561"/>
      <c r="D78" s="561"/>
      <c r="E78" s="624">
        <f t="shared" si="8"/>
        <v>0</v>
      </c>
      <c r="F78" s="626"/>
      <c r="G78" s="626"/>
      <c r="H78" s="626"/>
      <c r="I78" s="626"/>
      <c r="J78" s="626">
        <v>0</v>
      </c>
      <c r="K78" s="529"/>
      <c r="L78" s="206"/>
      <c r="M78" s="206"/>
      <c r="N78" s="198"/>
      <c r="O78" s="198"/>
      <c r="P78" s="198"/>
      <c r="Q78" s="198"/>
      <c r="R78" s="198"/>
      <c r="S78" s="198"/>
      <c r="T78" s="198"/>
      <c r="U78" s="207"/>
      <c r="V78" s="207"/>
      <c r="W78" s="198"/>
      <c r="X78" s="198"/>
      <c r="Y78" s="198"/>
      <c r="Z78" s="198"/>
      <c r="AA78" s="198"/>
      <c r="AB78" s="198"/>
      <c r="AC78" s="198"/>
      <c r="AD78" s="198"/>
      <c r="AE78" s="198"/>
      <c r="AF78" s="198"/>
      <c r="AG78" s="198"/>
      <c r="AH78" s="198"/>
      <c r="AI78" s="198"/>
      <c r="AJ78" s="198"/>
      <c r="AK78" s="198"/>
      <c r="AL78" s="198"/>
      <c r="AM78" s="198"/>
      <c r="AN78" s="198"/>
      <c r="AO78" s="198"/>
      <c r="AP78" s="198"/>
      <c r="AQ78" s="198"/>
      <c r="AR78" s="198"/>
      <c r="AS78" s="198"/>
      <c r="AT78" s="198"/>
      <c r="AU78" s="198"/>
      <c r="AV78" s="198"/>
      <c r="AW78" s="198"/>
      <c r="AX78" s="198"/>
      <c r="AY78" s="198"/>
      <c r="AZ78" s="198"/>
      <c r="BA78" s="198"/>
      <c r="BB78" s="198"/>
      <c r="BC78" s="198"/>
      <c r="BD78" s="198"/>
      <c r="BE78" s="198"/>
      <c r="BF78" s="198"/>
      <c r="BG78" s="198"/>
      <c r="BH78" s="198"/>
      <c r="BI78" s="198"/>
      <c r="BJ78" s="198"/>
      <c r="BK78" s="198"/>
      <c r="BL78" s="198"/>
      <c r="BM78" s="198"/>
      <c r="BN78" s="198"/>
      <c r="BO78" s="198"/>
      <c r="BP78" s="198"/>
      <c r="BQ78" s="198"/>
      <c r="BR78" s="198"/>
      <c r="BS78" s="198"/>
      <c r="BT78" s="198"/>
      <c r="BU78" s="198"/>
      <c r="BV78" s="198"/>
      <c r="BW78" s="198"/>
      <c r="BX78" s="198"/>
      <c r="BY78" s="198"/>
      <c r="BZ78" s="198"/>
      <c r="CA78" s="198"/>
      <c r="CB78" s="198"/>
      <c r="CC78" s="198"/>
      <c r="CD78" s="198"/>
      <c r="CE78" s="198"/>
      <c r="CF78" s="198"/>
      <c r="CG78" s="198"/>
      <c r="CH78" s="198"/>
      <c r="CI78" s="198"/>
      <c r="CJ78" s="198"/>
      <c r="CK78" s="198"/>
      <c r="CL78" s="198"/>
      <c r="CM78" s="198"/>
      <c r="CN78" s="198"/>
      <c r="CO78" s="198"/>
      <c r="CP78" s="198"/>
      <c r="CQ78" s="198"/>
      <c r="CR78" s="198"/>
      <c r="CS78" s="198"/>
      <c r="CT78" s="198"/>
      <c r="CU78" s="198"/>
      <c r="CV78" s="198"/>
      <c r="CW78" s="198"/>
      <c r="CX78" s="198"/>
      <c r="CY78" s="198"/>
      <c r="CZ78" s="198"/>
      <c r="DA78" s="198"/>
      <c r="DB78" s="198"/>
      <c r="DC78" s="198"/>
      <c r="DD78" s="198"/>
      <c r="DE78" s="198"/>
      <c r="DF78" s="198"/>
      <c r="DG78" s="198"/>
      <c r="DH78" s="198"/>
      <c r="DI78" s="198"/>
      <c r="DJ78" s="198"/>
      <c r="DK78" s="198"/>
      <c r="DL78" s="198"/>
      <c r="DM78" s="198"/>
      <c r="DN78" s="198"/>
      <c r="DO78" s="198"/>
      <c r="DP78" s="198"/>
      <c r="DQ78" s="198"/>
      <c r="DR78" s="198"/>
      <c r="DS78" s="198"/>
      <c r="DT78" s="198"/>
      <c r="DU78" s="198"/>
      <c r="DV78" s="198"/>
      <c r="DW78" s="198"/>
      <c r="DX78" s="198"/>
      <c r="DY78" s="198"/>
      <c r="DZ78" s="198"/>
      <c r="EA78" s="198"/>
      <c r="EB78" s="198"/>
      <c r="EC78" s="198"/>
      <c r="ED78" s="198"/>
      <c r="EE78" s="198"/>
      <c r="EF78" s="198"/>
      <c r="EG78" s="198"/>
      <c r="EH78" s="198"/>
      <c r="EI78" s="198"/>
      <c r="EJ78" s="198"/>
      <c r="EK78" s="198"/>
      <c r="EL78" s="198"/>
      <c r="EM78" s="198"/>
      <c r="EN78" s="198"/>
      <c r="EO78" s="198"/>
      <c r="EP78" s="198"/>
      <c r="EQ78" s="198"/>
      <c r="ER78" s="198"/>
      <c r="ES78" s="198"/>
      <c r="ET78" s="198"/>
      <c r="EU78" s="198"/>
      <c r="EV78" s="198"/>
      <c r="EW78" s="198"/>
      <c r="EX78" s="198"/>
      <c r="EY78" s="198"/>
      <c r="EZ78" s="198"/>
      <c r="FA78" s="198"/>
      <c r="FB78" s="198"/>
      <c r="FC78" s="198"/>
      <c r="FD78" s="198"/>
      <c r="FE78" s="198"/>
      <c r="FF78" s="198"/>
      <c r="FG78" s="198"/>
      <c r="FH78" s="198"/>
      <c r="FI78" s="198"/>
      <c r="FJ78" s="198"/>
      <c r="FK78" s="198"/>
      <c r="FL78" s="198"/>
      <c r="FM78" s="198"/>
      <c r="FN78" s="198"/>
      <c r="FO78" s="198"/>
      <c r="FP78" s="198"/>
      <c r="FQ78" s="198"/>
      <c r="FR78" s="198"/>
      <c r="FS78" s="198"/>
      <c r="FT78" s="198"/>
      <c r="FU78" s="198"/>
      <c r="FV78" s="198"/>
      <c r="FW78" s="198"/>
      <c r="FX78" s="198"/>
      <c r="FY78" s="198"/>
      <c r="FZ78" s="198"/>
      <c r="GA78" s="198"/>
      <c r="GB78" s="198"/>
      <c r="GC78" s="198"/>
      <c r="GD78" s="198"/>
      <c r="GE78" s="198"/>
      <c r="GF78" s="198"/>
      <c r="GG78" s="198"/>
      <c r="GH78" s="198"/>
      <c r="GI78" s="198"/>
      <c r="GJ78" s="198"/>
      <c r="GK78" s="198"/>
      <c r="GL78" s="198"/>
      <c r="GM78" s="198"/>
      <c r="GN78" s="198"/>
      <c r="GO78" s="198"/>
      <c r="GP78" s="198"/>
      <c r="GQ78" s="198"/>
      <c r="GR78" s="198"/>
      <c r="GS78" s="198"/>
      <c r="GT78" s="198"/>
      <c r="GU78" s="198"/>
      <c r="GV78" s="198"/>
      <c r="GW78" s="198"/>
      <c r="GX78" s="198"/>
      <c r="GY78" s="198"/>
      <c r="GZ78" s="198"/>
      <c r="HA78" s="198"/>
      <c r="HB78" s="198"/>
      <c r="HC78" s="198"/>
      <c r="HD78" s="198"/>
      <c r="HE78" s="198"/>
      <c r="HF78" s="198"/>
      <c r="HG78" s="198"/>
      <c r="HH78" s="198"/>
      <c r="HI78" s="198"/>
      <c r="HJ78" s="198"/>
      <c r="HK78" s="198"/>
      <c r="HL78" s="198"/>
      <c r="HM78" s="198"/>
      <c r="HN78" s="198"/>
      <c r="HO78" s="198"/>
      <c r="HP78" s="198"/>
      <c r="HQ78" s="198"/>
      <c r="HR78" s="198"/>
      <c r="HS78" s="198"/>
      <c r="HT78" s="198"/>
      <c r="HU78" s="198"/>
      <c r="HV78" s="198"/>
      <c r="HW78" s="198"/>
      <c r="HX78" s="198"/>
      <c r="HY78" s="198"/>
      <c r="HZ78" s="198"/>
      <c r="IA78" s="198"/>
      <c r="IB78" s="198"/>
      <c r="IC78" s="198"/>
      <c r="ID78" s="198"/>
      <c r="IE78" s="198"/>
      <c r="IF78" s="198"/>
      <c r="IG78" s="198"/>
      <c r="IH78" s="198"/>
      <c r="II78" s="198"/>
      <c r="IJ78" s="198"/>
      <c r="IK78" s="198"/>
      <c r="IL78" s="198"/>
      <c r="IM78" s="198"/>
      <c r="IN78" s="198"/>
      <c r="IO78" s="198"/>
      <c r="IP78" s="198"/>
      <c r="IQ78" s="198"/>
      <c r="IR78" s="198"/>
      <c r="IS78" s="198"/>
    </row>
    <row r="79" spans="1:253" ht="22.35" customHeight="1" outlineLevel="1" x14ac:dyDescent="0.25">
      <c r="A79" s="401"/>
      <c r="B79" s="402" t="s">
        <v>1022</v>
      </c>
      <c r="C79" s="564"/>
      <c r="D79" s="564"/>
      <c r="E79" s="625">
        <f t="shared" si="8"/>
        <v>0</v>
      </c>
      <c r="F79" s="627"/>
      <c r="G79" s="627"/>
      <c r="H79" s="627"/>
      <c r="I79" s="627"/>
      <c r="J79" s="627">
        <v>0</v>
      </c>
      <c r="K79" s="565"/>
      <c r="L79" s="220"/>
      <c r="M79" s="220"/>
      <c r="N79" s="6"/>
      <c r="O79" s="6"/>
      <c r="P79" s="6"/>
      <c r="Q79" s="6"/>
      <c r="R79" s="6"/>
      <c r="S79" s="6"/>
      <c r="T79" s="6"/>
      <c r="U79" s="221"/>
      <c r="V79" s="221"/>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row>
    <row r="80" spans="1:253" ht="33.6" customHeight="1" outlineLevel="1" x14ac:dyDescent="0.25">
      <c r="A80" s="211"/>
      <c r="B80" s="400" t="s">
        <v>1061</v>
      </c>
      <c r="C80" s="561"/>
      <c r="D80" s="561"/>
      <c r="E80" s="625">
        <f t="shared" si="8"/>
        <v>133.78</v>
      </c>
      <c r="F80" s="626"/>
      <c r="G80" s="626"/>
      <c r="H80" s="626"/>
      <c r="I80" s="626"/>
      <c r="J80" s="626">
        <v>133.78</v>
      </c>
      <c r="K80" s="563"/>
      <c r="L80" s="220"/>
      <c r="M80" s="220"/>
      <c r="N80" s="6"/>
      <c r="O80" s="6"/>
      <c r="P80" s="6"/>
      <c r="Q80" s="6"/>
      <c r="R80" s="6"/>
      <c r="S80" s="6"/>
      <c r="T80" s="6"/>
      <c r="U80" s="221"/>
      <c r="V80" s="221"/>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row>
    <row r="81" spans="1:253" ht="48.6" customHeight="1" outlineLevel="1" x14ac:dyDescent="0.25">
      <c r="A81" s="211"/>
      <c r="B81" s="400" t="s">
        <v>1029</v>
      </c>
      <c r="C81" s="561"/>
      <c r="D81" s="561"/>
      <c r="E81" s="625">
        <f t="shared" si="8"/>
        <v>715.5</v>
      </c>
      <c r="F81" s="626"/>
      <c r="G81" s="626"/>
      <c r="H81" s="626"/>
      <c r="I81" s="626"/>
      <c r="J81" s="626">
        <v>715.5</v>
      </c>
      <c r="K81" s="563"/>
      <c r="L81" s="220"/>
      <c r="M81" s="220"/>
      <c r="N81" s="6"/>
      <c r="O81" s="6"/>
      <c r="P81" s="6"/>
      <c r="Q81" s="6"/>
      <c r="R81" s="6"/>
      <c r="S81" s="6"/>
      <c r="T81" s="6"/>
      <c r="U81" s="221"/>
      <c r="V81" s="221"/>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row>
    <row r="82" spans="1:253" ht="33.6" customHeight="1" outlineLevel="1" x14ac:dyDescent="0.25">
      <c r="A82" s="211"/>
      <c r="B82" s="400" t="s">
        <v>964</v>
      </c>
      <c r="C82" s="561"/>
      <c r="D82" s="561"/>
      <c r="E82" s="624">
        <f t="shared" si="8"/>
        <v>0</v>
      </c>
      <c r="F82" s="626"/>
      <c r="G82" s="626"/>
      <c r="H82" s="626"/>
      <c r="I82" s="626"/>
      <c r="J82" s="626"/>
      <c r="K82" s="563"/>
      <c r="L82" s="220"/>
      <c r="M82" s="220"/>
      <c r="N82" s="6"/>
      <c r="O82" s="6"/>
      <c r="P82" s="6"/>
      <c r="Q82" s="6"/>
      <c r="R82" s="6"/>
      <c r="S82" s="6"/>
      <c r="T82" s="6"/>
      <c r="U82" s="221"/>
      <c r="V82" s="221"/>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row>
    <row r="83" spans="1:253" ht="22.35" customHeight="1" x14ac:dyDescent="0.25">
      <c r="A83" s="204" t="s">
        <v>22</v>
      </c>
      <c r="B83" s="399" t="s">
        <v>1023</v>
      </c>
      <c r="C83" s="559"/>
      <c r="D83" s="559"/>
      <c r="E83" s="623">
        <f t="shared" si="8"/>
        <v>44</v>
      </c>
      <c r="F83" s="623"/>
      <c r="G83" s="623"/>
      <c r="H83" s="623"/>
      <c r="I83" s="623"/>
      <c r="J83" s="623">
        <f>SUM(J84:J86)</f>
        <v>44</v>
      </c>
      <c r="K83" s="560"/>
      <c r="L83" s="220"/>
      <c r="M83" s="220"/>
      <c r="N83" s="6"/>
      <c r="O83" s="6"/>
      <c r="P83" s="6"/>
      <c r="Q83" s="6"/>
      <c r="R83" s="6"/>
      <c r="S83" s="6"/>
      <c r="T83" s="6"/>
      <c r="U83" s="221"/>
      <c r="V83" s="221"/>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row>
    <row r="84" spans="1:253" ht="33.950000000000003" customHeight="1" outlineLevel="1" x14ac:dyDescent="0.25">
      <c r="A84" s="211"/>
      <c r="B84" s="400" t="s">
        <v>966</v>
      </c>
      <c r="C84" s="561"/>
      <c r="D84" s="561"/>
      <c r="E84" s="624">
        <f t="shared" si="8"/>
        <v>0</v>
      </c>
      <c r="F84" s="626"/>
      <c r="G84" s="626"/>
      <c r="H84" s="626"/>
      <c r="I84" s="626"/>
      <c r="J84" s="626">
        <v>0</v>
      </c>
      <c r="K84" s="563"/>
      <c r="L84" s="206"/>
      <c r="M84" s="206"/>
      <c r="N84" s="198"/>
      <c r="O84" s="198"/>
      <c r="P84" s="198"/>
      <c r="Q84" s="198"/>
      <c r="R84" s="198"/>
      <c r="S84" s="198"/>
      <c r="T84" s="198"/>
      <c r="U84" s="207"/>
      <c r="V84" s="207"/>
      <c r="W84" s="198"/>
      <c r="X84" s="198"/>
      <c r="Y84" s="198"/>
      <c r="Z84" s="198"/>
      <c r="AA84" s="198"/>
      <c r="AB84" s="198"/>
      <c r="AC84" s="198"/>
      <c r="AD84" s="198"/>
      <c r="AE84" s="198"/>
      <c r="AF84" s="198"/>
      <c r="AG84" s="198"/>
      <c r="AH84" s="198"/>
      <c r="AI84" s="198"/>
      <c r="AJ84" s="198"/>
      <c r="AK84" s="198"/>
      <c r="AL84" s="198"/>
      <c r="AM84" s="198"/>
      <c r="AN84" s="198"/>
      <c r="AO84" s="198"/>
      <c r="AP84" s="198"/>
      <c r="AQ84" s="198"/>
      <c r="AR84" s="198"/>
      <c r="AS84" s="198"/>
      <c r="AT84" s="198"/>
      <c r="AU84" s="198"/>
      <c r="AV84" s="198"/>
      <c r="AW84" s="198"/>
      <c r="AX84" s="198"/>
      <c r="AY84" s="198"/>
      <c r="AZ84" s="198"/>
      <c r="BA84" s="198"/>
      <c r="BB84" s="198"/>
      <c r="BC84" s="198"/>
      <c r="BD84" s="198"/>
      <c r="BE84" s="198"/>
      <c r="BF84" s="198"/>
      <c r="BG84" s="198"/>
      <c r="BH84" s="198"/>
      <c r="BI84" s="198"/>
      <c r="BJ84" s="198"/>
      <c r="BK84" s="198"/>
      <c r="BL84" s="198"/>
      <c r="BM84" s="198"/>
      <c r="BN84" s="198"/>
      <c r="BO84" s="198"/>
      <c r="BP84" s="198"/>
      <c r="BQ84" s="198"/>
      <c r="BR84" s="198"/>
      <c r="BS84" s="198"/>
      <c r="BT84" s="198"/>
      <c r="BU84" s="198"/>
      <c r="BV84" s="198"/>
      <c r="BW84" s="198"/>
      <c r="BX84" s="198"/>
      <c r="BY84" s="198"/>
      <c r="BZ84" s="198"/>
      <c r="CA84" s="198"/>
      <c r="CB84" s="198"/>
      <c r="CC84" s="198"/>
      <c r="CD84" s="198"/>
      <c r="CE84" s="198"/>
      <c r="CF84" s="198"/>
      <c r="CG84" s="198"/>
      <c r="CH84" s="198"/>
      <c r="CI84" s="198"/>
      <c r="CJ84" s="198"/>
      <c r="CK84" s="198"/>
      <c r="CL84" s="198"/>
      <c r="CM84" s="198"/>
      <c r="CN84" s="198"/>
      <c r="CO84" s="198"/>
      <c r="CP84" s="198"/>
      <c r="CQ84" s="198"/>
      <c r="CR84" s="198"/>
      <c r="CS84" s="198"/>
      <c r="CT84" s="198"/>
      <c r="CU84" s="198"/>
      <c r="CV84" s="198"/>
      <c r="CW84" s="198"/>
      <c r="CX84" s="198"/>
      <c r="CY84" s="198"/>
      <c r="CZ84" s="198"/>
      <c r="DA84" s="198"/>
      <c r="DB84" s="198"/>
      <c r="DC84" s="198"/>
      <c r="DD84" s="198"/>
      <c r="DE84" s="198"/>
      <c r="DF84" s="198"/>
      <c r="DG84" s="198"/>
      <c r="DH84" s="198"/>
      <c r="DI84" s="198"/>
      <c r="DJ84" s="198"/>
      <c r="DK84" s="198"/>
      <c r="DL84" s="198"/>
      <c r="DM84" s="198"/>
      <c r="DN84" s="198"/>
      <c r="DO84" s="198"/>
      <c r="DP84" s="198"/>
      <c r="DQ84" s="198"/>
      <c r="DR84" s="198"/>
      <c r="DS84" s="198"/>
      <c r="DT84" s="198"/>
      <c r="DU84" s="198"/>
      <c r="DV84" s="198"/>
      <c r="DW84" s="198"/>
      <c r="DX84" s="198"/>
      <c r="DY84" s="198"/>
      <c r="DZ84" s="198"/>
      <c r="EA84" s="198"/>
      <c r="EB84" s="198"/>
      <c r="EC84" s="198"/>
      <c r="ED84" s="198"/>
      <c r="EE84" s="198"/>
      <c r="EF84" s="198"/>
      <c r="EG84" s="198"/>
      <c r="EH84" s="198"/>
      <c r="EI84" s="198"/>
      <c r="EJ84" s="198"/>
      <c r="EK84" s="198"/>
      <c r="EL84" s="198"/>
      <c r="EM84" s="198"/>
      <c r="EN84" s="198"/>
      <c r="EO84" s="198"/>
      <c r="EP84" s="198"/>
      <c r="EQ84" s="198"/>
      <c r="ER84" s="198"/>
      <c r="ES84" s="198"/>
      <c r="ET84" s="198"/>
      <c r="EU84" s="198"/>
      <c r="EV84" s="198"/>
      <c r="EW84" s="198"/>
      <c r="EX84" s="198"/>
      <c r="EY84" s="198"/>
      <c r="EZ84" s="198"/>
      <c r="FA84" s="198"/>
      <c r="FB84" s="198"/>
      <c r="FC84" s="198"/>
      <c r="FD84" s="198"/>
      <c r="FE84" s="198"/>
      <c r="FF84" s="198"/>
      <c r="FG84" s="198"/>
      <c r="FH84" s="198"/>
      <c r="FI84" s="198"/>
      <c r="FJ84" s="198"/>
      <c r="FK84" s="198"/>
      <c r="FL84" s="198"/>
      <c r="FM84" s="198"/>
      <c r="FN84" s="198"/>
      <c r="FO84" s="198"/>
      <c r="FP84" s="198"/>
      <c r="FQ84" s="198"/>
      <c r="FR84" s="198"/>
      <c r="FS84" s="198"/>
      <c r="FT84" s="198"/>
      <c r="FU84" s="198"/>
      <c r="FV84" s="198"/>
      <c r="FW84" s="198"/>
      <c r="FX84" s="198"/>
      <c r="FY84" s="198"/>
      <c r="FZ84" s="198"/>
      <c r="GA84" s="198"/>
      <c r="GB84" s="198"/>
      <c r="GC84" s="198"/>
      <c r="GD84" s="198"/>
      <c r="GE84" s="198"/>
      <c r="GF84" s="198"/>
      <c r="GG84" s="198"/>
      <c r="GH84" s="198"/>
      <c r="GI84" s="198"/>
      <c r="GJ84" s="198"/>
      <c r="GK84" s="198"/>
      <c r="GL84" s="198"/>
      <c r="GM84" s="198"/>
      <c r="GN84" s="198"/>
      <c r="GO84" s="198"/>
      <c r="GP84" s="198"/>
      <c r="GQ84" s="198"/>
      <c r="GR84" s="198"/>
      <c r="GS84" s="198"/>
      <c r="GT84" s="198"/>
      <c r="GU84" s="198"/>
      <c r="GV84" s="198"/>
      <c r="GW84" s="198"/>
      <c r="GX84" s="198"/>
      <c r="GY84" s="198"/>
      <c r="GZ84" s="198"/>
      <c r="HA84" s="198"/>
      <c r="HB84" s="198"/>
      <c r="HC84" s="198"/>
      <c r="HD84" s="198"/>
      <c r="HE84" s="198"/>
      <c r="HF84" s="198"/>
      <c r="HG84" s="198"/>
      <c r="HH84" s="198"/>
      <c r="HI84" s="198"/>
      <c r="HJ84" s="198"/>
      <c r="HK84" s="198"/>
      <c r="HL84" s="198"/>
      <c r="HM84" s="198"/>
      <c r="HN84" s="198"/>
      <c r="HO84" s="198"/>
      <c r="HP84" s="198"/>
      <c r="HQ84" s="198"/>
      <c r="HR84" s="198"/>
      <c r="HS84" s="198"/>
      <c r="HT84" s="198"/>
      <c r="HU84" s="198"/>
      <c r="HV84" s="198"/>
      <c r="HW84" s="198"/>
      <c r="HX84" s="198"/>
      <c r="HY84" s="198"/>
      <c r="HZ84" s="198"/>
      <c r="IA84" s="198"/>
      <c r="IB84" s="198"/>
      <c r="IC84" s="198"/>
      <c r="ID84" s="198"/>
      <c r="IE84" s="198"/>
      <c r="IF84" s="198"/>
      <c r="IG84" s="198"/>
      <c r="IH84" s="198"/>
      <c r="II84" s="198"/>
      <c r="IJ84" s="198"/>
      <c r="IK84" s="198"/>
      <c r="IL84" s="198"/>
      <c r="IM84" s="198"/>
      <c r="IN84" s="198"/>
      <c r="IO84" s="198"/>
      <c r="IP84" s="198"/>
      <c r="IQ84" s="198"/>
      <c r="IR84" s="198"/>
      <c r="IS84" s="198"/>
    </row>
    <row r="85" spans="1:253" ht="33.950000000000003" customHeight="1" outlineLevel="1" x14ac:dyDescent="0.25">
      <c r="A85" s="211"/>
      <c r="B85" s="400" t="s">
        <v>1024</v>
      </c>
      <c r="C85" s="561"/>
      <c r="D85" s="561"/>
      <c r="E85" s="624">
        <f t="shared" si="8"/>
        <v>0</v>
      </c>
      <c r="F85" s="626"/>
      <c r="G85" s="626"/>
      <c r="H85" s="626"/>
      <c r="I85" s="626"/>
      <c r="J85" s="626"/>
      <c r="K85" s="529"/>
      <c r="L85" s="220"/>
      <c r="M85" s="220"/>
      <c r="N85" s="6"/>
      <c r="O85" s="6"/>
      <c r="P85" s="6"/>
      <c r="Q85" s="6"/>
      <c r="R85" s="6"/>
      <c r="S85" s="6"/>
      <c r="T85" s="6"/>
      <c r="U85" s="221"/>
      <c r="V85" s="221"/>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row>
    <row r="86" spans="1:253" ht="33.950000000000003" customHeight="1" outlineLevel="1" x14ac:dyDescent="0.25">
      <c r="A86" s="211"/>
      <c r="B86" s="400" t="s">
        <v>967</v>
      </c>
      <c r="C86" s="561"/>
      <c r="D86" s="561"/>
      <c r="E86" s="625">
        <f t="shared" si="8"/>
        <v>44</v>
      </c>
      <c r="F86" s="626"/>
      <c r="G86" s="626"/>
      <c r="H86" s="626"/>
      <c r="I86" s="626"/>
      <c r="J86" s="626">
        <v>44</v>
      </c>
      <c r="K86" s="529"/>
      <c r="L86" s="220"/>
      <c r="M86" s="220"/>
      <c r="N86" s="6"/>
      <c r="O86" s="6"/>
      <c r="P86" s="6"/>
      <c r="Q86" s="6"/>
      <c r="R86" s="6"/>
      <c r="S86" s="6"/>
      <c r="T86" s="6"/>
      <c r="U86" s="221"/>
      <c r="V86" s="221"/>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row>
    <row r="87" spans="1:253" ht="21.75" customHeight="1" x14ac:dyDescent="0.25">
      <c r="A87" s="181" t="s">
        <v>146</v>
      </c>
      <c r="B87" s="203" t="s">
        <v>1234</v>
      </c>
      <c r="C87" s="415"/>
      <c r="D87" s="415"/>
      <c r="E87" s="623">
        <f t="shared" si="8"/>
        <v>18300.701000000001</v>
      </c>
      <c r="F87" s="623">
        <f>SUM(F88:F101)</f>
        <v>45</v>
      </c>
      <c r="G87" s="623">
        <f>SUM(G88:G101)</f>
        <v>0</v>
      </c>
      <c r="H87" s="623">
        <f>H92+H98</f>
        <v>0</v>
      </c>
      <c r="I87" s="623">
        <f>SUM(I88:I101)</f>
        <v>14128.6</v>
      </c>
      <c r="J87" s="623">
        <f>SUM(J88:J92)+J98</f>
        <v>4172.1009999999997</v>
      </c>
      <c r="K87" s="529"/>
      <c r="L87" s="220"/>
      <c r="M87" s="220"/>
      <c r="N87" s="6"/>
      <c r="O87" s="6"/>
      <c r="P87" s="247">
        <f>E87-H87-I87-J87-G87</f>
        <v>9.0949470177292824E-13</v>
      </c>
      <c r="Q87" s="6"/>
      <c r="R87" s="6"/>
      <c r="S87" s="6"/>
      <c r="T87" s="6"/>
      <c r="U87" s="221"/>
      <c r="V87" s="221"/>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row>
    <row r="88" spans="1:253" ht="34.5" customHeight="1" outlineLevel="1" x14ac:dyDescent="0.25">
      <c r="A88" s="169" t="s">
        <v>22</v>
      </c>
      <c r="B88" s="202" t="s">
        <v>1062</v>
      </c>
      <c r="C88" s="528"/>
      <c r="D88" s="528"/>
      <c r="E88" s="624">
        <f t="shared" si="8"/>
        <v>14128.6</v>
      </c>
      <c r="F88" s="624">
        <v>45</v>
      </c>
      <c r="G88" s="624"/>
      <c r="H88" s="624"/>
      <c r="I88" s="624">
        <f>+'CHi khác theo biên chế trường'!J52+13932.6</f>
        <v>14128.6</v>
      </c>
      <c r="J88" s="624"/>
      <c r="K88" s="529"/>
      <c r="L88" s="396" t="e">
        <f>SUM(#REF!)</f>
        <v>#REF!</v>
      </c>
      <c r="M88" s="397" t="e">
        <f>#REF!-L88</f>
        <v>#REF!</v>
      </c>
      <c r="P88" s="217" t="e">
        <f>G88+#REF!</f>
        <v>#REF!</v>
      </c>
      <c r="U88" s="218"/>
      <c r="V88" s="218"/>
    </row>
    <row r="89" spans="1:253" ht="22.35" customHeight="1" outlineLevel="1" x14ac:dyDescent="0.25">
      <c r="A89" s="169" t="s">
        <v>22</v>
      </c>
      <c r="B89" s="398" t="s">
        <v>1060</v>
      </c>
      <c r="C89" s="556"/>
      <c r="D89" s="556"/>
      <c r="E89" s="624">
        <f t="shared" si="8"/>
        <v>170.93899999999999</v>
      </c>
      <c r="F89" s="624"/>
      <c r="G89" s="624"/>
      <c r="H89" s="624"/>
      <c r="I89" s="624"/>
      <c r="J89" s="624">
        <f>141.851+$M$28</f>
        <v>170.93899999999999</v>
      </c>
      <c r="K89" s="529"/>
      <c r="L89" s="219"/>
      <c r="M89" s="219"/>
      <c r="U89" s="218"/>
      <c r="V89" s="218"/>
    </row>
    <row r="90" spans="1:253" ht="21.6" customHeight="1" outlineLevel="1" x14ac:dyDescent="0.25">
      <c r="A90" s="169" t="s">
        <v>22</v>
      </c>
      <c r="B90" s="398" t="s">
        <v>1260</v>
      </c>
      <c r="C90" s="556"/>
      <c r="D90" s="556"/>
      <c r="E90" s="624">
        <f t="shared" si="8"/>
        <v>0</v>
      </c>
      <c r="F90" s="624"/>
      <c r="G90" s="624"/>
      <c r="H90" s="624"/>
      <c r="I90" s="624"/>
      <c r="J90" s="624"/>
      <c r="K90" s="415"/>
      <c r="L90" s="219"/>
      <c r="M90" s="219"/>
      <c r="U90" s="218"/>
      <c r="V90" s="218"/>
    </row>
    <row r="91" spans="1:253" ht="21.6" customHeight="1" outlineLevel="1" x14ac:dyDescent="0.25">
      <c r="A91" s="169" t="s">
        <v>22</v>
      </c>
      <c r="B91" s="398" t="s">
        <v>1114</v>
      </c>
      <c r="C91" s="556"/>
      <c r="D91" s="556"/>
      <c r="E91" s="625">
        <f t="shared" si="8"/>
        <v>292.25</v>
      </c>
      <c r="F91" s="624"/>
      <c r="G91" s="624"/>
      <c r="H91" s="624"/>
      <c r="I91" s="624"/>
      <c r="J91" s="624">
        <v>292.25</v>
      </c>
      <c r="K91" s="415"/>
      <c r="L91" s="219"/>
      <c r="M91" s="219"/>
      <c r="U91" s="218"/>
      <c r="V91" s="218"/>
    </row>
    <row r="92" spans="1:253" ht="22.35" customHeight="1" x14ac:dyDescent="0.25">
      <c r="A92" s="204" t="s">
        <v>22</v>
      </c>
      <c r="B92" s="399" t="s">
        <v>1020</v>
      </c>
      <c r="C92" s="559"/>
      <c r="D92" s="559"/>
      <c r="E92" s="623">
        <f t="shared" si="8"/>
        <v>3553.9119999999998</v>
      </c>
      <c r="F92" s="623"/>
      <c r="G92" s="623"/>
      <c r="H92" s="623"/>
      <c r="I92" s="623"/>
      <c r="J92" s="623">
        <f>SUM(J93:J97)</f>
        <v>3553.9119999999998</v>
      </c>
      <c r="K92" s="529"/>
      <c r="L92" s="219"/>
      <c r="M92" s="219"/>
      <c r="U92" s="218"/>
      <c r="V92" s="218"/>
    </row>
    <row r="93" spans="1:253" ht="35.25" customHeight="1" outlineLevel="1" x14ac:dyDescent="0.25">
      <c r="A93" s="211"/>
      <c r="B93" s="400" t="s">
        <v>1021</v>
      </c>
      <c r="C93" s="561"/>
      <c r="D93" s="561"/>
      <c r="E93" s="624">
        <f t="shared" si="8"/>
        <v>0</v>
      </c>
      <c r="F93" s="626"/>
      <c r="G93" s="626"/>
      <c r="H93" s="626"/>
      <c r="I93" s="626"/>
      <c r="J93" s="626">
        <v>0</v>
      </c>
      <c r="K93" s="529"/>
      <c r="L93" s="206"/>
      <c r="M93" s="206"/>
      <c r="N93" s="198"/>
      <c r="O93" s="198"/>
      <c r="P93" s="198"/>
      <c r="Q93" s="198"/>
      <c r="R93" s="198"/>
      <c r="S93" s="198"/>
      <c r="T93" s="198"/>
      <c r="U93" s="207"/>
      <c r="V93" s="207"/>
      <c r="W93" s="198"/>
      <c r="X93" s="198"/>
      <c r="Y93" s="198"/>
      <c r="Z93" s="198"/>
      <c r="AA93" s="198"/>
      <c r="AB93" s="198"/>
      <c r="AC93" s="198"/>
      <c r="AD93" s="198"/>
      <c r="AE93" s="198"/>
      <c r="AF93" s="198"/>
      <c r="AG93" s="198"/>
      <c r="AH93" s="198"/>
      <c r="AI93" s="198"/>
      <c r="AJ93" s="198"/>
      <c r="AK93" s="198"/>
      <c r="AL93" s="198"/>
      <c r="AM93" s="198"/>
      <c r="AN93" s="198"/>
      <c r="AO93" s="198"/>
      <c r="AP93" s="198"/>
      <c r="AQ93" s="198"/>
      <c r="AR93" s="198"/>
      <c r="AS93" s="198"/>
      <c r="AT93" s="198"/>
      <c r="AU93" s="198"/>
      <c r="AV93" s="198"/>
      <c r="AW93" s="198"/>
      <c r="AX93" s="198"/>
      <c r="AY93" s="198"/>
      <c r="AZ93" s="198"/>
      <c r="BA93" s="198"/>
      <c r="BB93" s="198"/>
      <c r="BC93" s="198"/>
      <c r="BD93" s="198"/>
      <c r="BE93" s="198"/>
      <c r="BF93" s="198"/>
      <c r="BG93" s="198"/>
      <c r="BH93" s="198"/>
      <c r="BI93" s="198"/>
      <c r="BJ93" s="198"/>
      <c r="BK93" s="198"/>
      <c r="BL93" s="198"/>
      <c r="BM93" s="198"/>
      <c r="BN93" s="198"/>
      <c r="BO93" s="198"/>
      <c r="BP93" s="198"/>
      <c r="BQ93" s="198"/>
      <c r="BR93" s="198"/>
      <c r="BS93" s="198"/>
      <c r="BT93" s="198"/>
      <c r="BU93" s="198"/>
      <c r="BV93" s="198"/>
      <c r="BW93" s="198"/>
      <c r="BX93" s="198"/>
      <c r="BY93" s="198"/>
      <c r="BZ93" s="198"/>
      <c r="CA93" s="198"/>
      <c r="CB93" s="198"/>
      <c r="CC93" s="198"/>
      <c r="CD93" s="198"/>
      <c r="CE93" s="198"/>
      <c r="CF93" s="198"/>
      <c r="CG93" s="198"/>
      <c r="CH93" s="198"/>
      <c r="CI93" s="198"/>
      <c r="CJ93" s="198"/>
      <c r="CK93" s="198"/>
      <c r="CL93" s="198"/>
      <c r="CM93" s="198"/>
      <c r="CN93" s="198"/>
      <c r="CO93" s="198"/>
      <c r="CP93" s="198"/>
      <c r="CQ93" s="198"/>
      <c r="CR93" s="198"/>
      <c r="CS93" s="198"/>
      <c r="CT93" s="198"/>
      <c r="CU93" s="198"/>
      <c r="CV93" s="198"/>
      <c r="CW93" s="198"/>
      <c r="CX93" s="198"/>
      <c r="CY93" s="198"/>
      <c r="CZ93" s="198"/>
      <c r="DA93" s="198"/>
      <c r="DB93" s="198"/>
      <c r="DC93" s="198"/>
      <c r="DD93" s="198"/>
      <c r="DE93" s="198"/>
      <c r="DF93" s="198"/>
      <c r="DG93" s="198"/>
      <c r="DH93" s="198"/>
      <c r="DI93" s="198"/>
      <c r="DJ93" s="198"/>
      <c r="DK93" s="198"/>
      <c r="DL93" s="198"/>
      <c r="DM93" s="198"/>
      <c r="DN93" s="198"/>
      <c r="DO93" s="198"/>
      <c r="DP93" s="198"/>
      <c r="DQ93" s="198"/>
      <c r="DR93" s="198"/>
      <c r="DS93" s="198"/>
      <c r="DT93" s="198"/>
      <c r="DU93" s="198"/>
      <c r="DV93" s="198"/>
      <c r="DW93" s="198"/>
      <c r="DX93" s="198"/>
      <c r="DY93" s="198"/>
      <c r="DZ93" s="198"/>
      <c r="EA93" s="198"/>
      <c r="EB93" s="198"/>
      <c r="EC93" s="198"/>
      <c r="ED93" s="198"/>
      <c r="EE93" s="198"/>
      <c r="EF93" s="198"/>
      <c r="EG93" s="198"/>
      <c r="EH93" s="198"/>
      <c r="EI93" s="198"/>
      <c r="EJ93" s="198"/>
      <c r="EK93" s="198"/>
      <c r="EL93" s="198"/>
      <c r="EM93" s="198"/>
      <c r="EN93" s="198"/>
      <c r="EO93" s="198"/>
      <c r="EP93" s="198"/>
      <c r="EQ93" s="198"/>
      <c r="ER93" s="198"/>
      <c r="ES93" s="198"/>
      <c r="ET93" s="198"/>
      <c r="EU93" s="198"/>
      <c r="EV93" s="198"/>
      <c r="EW93" s="198"/>
      <c r="EX93" s="198"/>
      <c r="EY93" s="198"/>
      <c r="EZ93" s="198"/>
      <c r="FA93" s="198"/>
      <c r="FB93" s="198"/>
      <c r="FC93" s="198"/>
      <c r="FD93" s="198"/>
      <c r="FE93" s="198"/>
      <c r="FF93" s="198"/>
      <c r="FG93" s="198"/>
      <c r="FH93" s="198"/>
      <c r="FI93" s="198"/>
      <c r="FJ93" s="198"/>
      <c r="FK93" s="198"/>
      <c r="FL93" s="198"/>
      <c r="FM93" s="198"/>
      <c r="FN93" s="198"/>
      <c r="FO93" s="198"/>
      <c r="FP93" s="198"/>
      <c r="FQ93" s="198"/>
      <c r="FR93" s="198"/>
      <c r="FS93" s="198"/>
      <c r="FT93" s="198"/>
      <c r="FU93" s="198"/>
      <c r="FV93" s="198"/>
      <c r="FW93" s="198"/>
      <c r="FX93" s="198"/>
      <c r="FY93" s="198"/>
      <c r="FZ93" s="198"/>
      <c r="GA93" s="198"/>
      <c r="GB93" s="198"/>
      <c r="GC93" s="198"/>
      <c r="GD93" s="198"/>
      <c r="GE93" s="198"/>
      <c r="GF93" s="198"/>
      <c r="GG93" s="198"/>
      <c r="GH93" s="198"/>
      <c r="GI93" s="198"/>
      <c r="GJ93" s="198"/>
      <c r="GK93" s="198"/>
      <c r="GL93" s="198"/>
      <c r="GM93" s="198"/>
      <c r="GN93" s="198"/>
      <c r="GO93" s="198"/>
      <c r="GP93" s="198"/>
      <c r="GQ93" s="198"/>
      <c r="GR93" s="198"/>
      <c r="GS93" s="198"/>
      <c r="GT93" s="198"/>
      <c r="GU93" s="198"/>
      <c r="GV93" s="198"/>
      <c r="GW93" s="198"/>
      <c r="GX93" s="198"/>
      <c r="GY93" s="198"/>
      <c r="GZ93" s="198"/>
      <c r="HA93" s="198"/>
      <c r="HB93" s="198"/>
      <c r="HC93" s="198"/>
      <c r="HD93" s="198"/>
      <c r="HE93" s="198"/>
      <c r="HF93" s="198"/>
      <c r="HG93" s="198"/>
      <c r="HH93" s="198"/>
      <c r="HI93" s="198"/>
      <c r="HJ93" s="198"/>
      <c r="HK93" s="198"/>
      <c r="HL93" s="198"/>
      <c r="HM93" s="198"/>
      <c r="HN93" s="198"/>
      <c r="HO93" s="198"/>
      <c r="HP93" s="198"/>
      <c r="HQ93" s="198"/>
      <c r="HR93" s="198"/>
      <c r="HS93" s="198"/>
      <c r="HT93" s="198"/>
      <c r="HU93" s="198"/>
      <c r="HV93" s="198"/>
      <c r="HW93" s="198"/>
      <c r="HX93" s="198"/>
      <c r="HY93" s="198"/>
      <c r="HZ93" s="198"/>
      <c r="IA93" s="198"/>
      <c r="IB93" s="198"/>
      <c r="IC93" s="198"/>
      <c r="ID93" s="198"/>
      <c r="IE93" s="198"/>
      <c r="IF93" s="198"/>
      <c r="IG93" s="198"/>
      <c r="IH93" s="198"/>
      <c r="II93" s="198"/>
      <c r="IJ93" s="198"/>
      <c r="IK93" s="198"/>
      <c r="IL93" s="198"/>
      <c r="IM93" s="198"/>
      <c r="IN93" s="198"/>
      <c r="IO93" s="198"/>
      <c r="IP93" s="198"/>
      <c r="IQ93" s="198"/>
      <c r="IR93" s="198"/>
      <c r="IS93" s="198"/>
    </row>
    <row r="94" spans="1:253" ht="23.45" customHeight="1" outlineLevel="1" x14ac:dyDescent="0.25">
      <c r="A94" s="401"/>
      <c r="B94" s="402" t="s">
        <v>1022</v>
      </c>
      <c r="C94" s="564"/>
      <c r="D94" s="567"/>
      <c r="E94" s="625">
        <f t="shared" si="8"/>
        <v>0</v>
      </c>
      <c r="F94" s="627"/>
      <c r="G94" s="627"/>
      <c r="H94" s="627"/>
      <c r="I94" s="627"/>
      <c r="J94" s="627"/>
      <c r="K94" s="565"/>
      <c r="L94" s="220"/>
      <c r="M94" s="220"/>
      <c r="N94" s="6"/>
      <c r="O94" s="6"/>
      <c r="P94" s="6"/>
      <c r="Q94" s="6"/>
      <c r="R94" s="6"/>
      <c r="S94" s="6"/>
      <c r="T94" s="6"/>
      <c r="U94" s="221"/>
      <c r="V94" s="221"/>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row>
    <row r="95" spans="1:253" ht="36.6" customHeight="1" outlineLevel="1" x14ac:dyDescent="0.25">
      <c r="A95" s="211"/>
      <c r="B95" s="400" t="s">
        <v>1061</v>
      </c>
      <c r="C95" s="561"/>
      <c r="D95" s="561"/>
      <c r="E95" s="625">
        <f t="shared" si="8"/>
        <v>167.49200000000002</v>
      </c>
      <c r="F95" s="626"/>
      <c r="G95" s="626"/>
      <c r="H95" s="626"/>
      <c r="I95" s="626"/>
      <c r="J95" s="626">
        <f>0.15+167.342</f>
        <v>167.49200000000002</v>
      </c>
      <c r="K95" s="529"/>
      <c r="L95" s="220"/>
      <c r="M95" s="220"/>
      <c r="N95" s="6"/>
      <c r="O95" s="6"/>
      <c r="P95" s="6"/>
      <c r="Q95" s="6"/>
      <c r="R95" s="6"/>
      <c r="S95" s="6"/>
      <c r="T95" s="6"/>
      <c r="U95" s="221"/>
      <c r="V95" s="221"/>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row>
    <row r="96" spans="1:253" ht="51.6" customHeight="1" outlineLevel="1" x14ac:dyDescent="0.25">
      <c r="A96" s="211"/>
      <c r="B96" s="400" t="s">
        <v>1029</v>
      </c>
      <c r="C96" s="561"/>
      <c r="D96" s="561"/>
      <c r="E96" s="625">
        <f t="shared" si="8"/>
        <v>1009.8</v>
      </c>
      <c r="F96" s="626"/>
      <c r="G96" s="626"/>
      <c r="H96" s="626"/>
      <c r="I96" s="626"/>
      <c r="J96" s="626">
        <v>1009.8</v>
      </c>
      <c r="K96" s="529"/>
      <c r="L96" s="220"/>
      <c r="M96" s="220"/>
      <c r="N96" s="6"/>
      <c r="O96" s="6"/>
      <c r="P96" s="6"/>
      <c r="Q96" s="6"/>
      <c r="R96" s="6"/>
      <c r="S96" s="6"/>
      <c r="T96" s="6"/>
      <c r="U96" s="221"/>
      <c r="V96" s="221"/>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row>
    <row r="97" spans="1:253" ht="37.700000000000003" customHeight="1" outlineLevel="1" x14ac:dyDescent="0.25">
      <c r="A97" s="211"/>
      <c r="B97" s="400" t="s">
        <v>964</v>
      </c>
      <c r="C97" s="561"/>
      <c r="D97" s="561"/>
      <c r="E97" s="625">
        <f t="shared" si="8"/>
        <v>2376.62</v>
      </c>
      <c r="F97" s="626"/>
      <c r="G97" s="626"/>
      <c r="H97" s="626"/>
      <c r="I97" s="626"/>
      <c r="J97" s="626">
        <v>2376.62</v>
      </c>
      <c r="K97" s="529"/>
      <c r="L97" s="220"/>
      <c r="M97" s="220"/>
      <c r="N97" s="6"/>
      <c r="O97" s="6"/>
      <c r="P97" s="6"/>
      <c r="Q97" s="6"/>
      <c r="R97" s="6"/>
      <c r="S97" s="6"/>
      <c r="T97" s="6"/>
      <c r="U97" s="221"/>
      <c r="V97" s="221"/>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row>
    <row r="98" spans="1:253" ht="23.45" customHeight="1" x14ac:dyDescent="0.25">
      <c r="A98" s="204" t="s">
        <v>22</v>
      </c>
      <c r="B98" s="399" t="s">
        <v>1023</v>
      </c>
      <c r="C98" s="559"/>
      <c r="D98" s="559"/>
      <c r="E98" s="623">
        <f t="shared" si="8"/>
        <v>155</v>
      </c>
      <c r="F98" s="623"/>
      <c r="G98" s="623"/>
      <c r="H98" s="623"/>
      <c r="I98" s="623"/>
      <c r="J98" s="623">
        <f>SUM(J99:J101)</f>
        <v>155</v>
      </c>
      <c r="K98" s="529"/>
      <c r="L98" s="220"/>
      <c r="M98" s="220"/>
      <c r="N98" s="6"/>
      <c r="O98" s="6"/>
      <c r="P98" s="6"/>
      <c r="Q98" s="6"/>
      <c r="R98" s="6"/>
      <c r="S98" s="6"/>
      <c r="T98" s="6"/>
      <c r="U98" s="221"/>
      <c r="V98" s="221"/>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row>
    <row r="99" spans="1:253" ht="33.950000000000003" customHeight="1" outlineLevel="1" x14ac:dyDescent="0.25">
      <c r="A99" s="211"/>
      <c r="B99" s="400" t="s">
        <v>966</v>
      </c>
      <c r="C99" s="561"/>
      <c r="D99" s="561"/>
      <c r="E99" s="624">
        <f t="shared" si="8"/>
        <v>0</v>
      </c>
      <c r="F99" s="626"/>
      <c r="G99" s="626"/>
      <c r="H99" s="626"/>
      <c r="I99" s="626"/>
      <c r="J99" s="626">
        <v>0</v>
      </c>
      <c r="K99" s="529"/>
      <c r="L99" s="206"/>
      <c r="M99" s="206"/>
      <c r="N99" s="198"/>
      <c r="O99" s="198"/>
      <c r="P99" s="198"/>
      <c r="Q99" s="198"/>
      <c r="R99" s="198"/>
      <c r="S99" s="198"/>
      <c r="T99" s="198"/>
      <c r="U99" s="207"/>
      <c r="V99" s="207"/>
      <c r="W99" s="198"/>
      <c r="X99" s="198"/>
      <c r="Y99" s="198"/>
      <c r="Z99" s="198"/>
      <c r="AA99" s="198"/>
      <c r="AB99" s="198"/>
      <c r="AC99" s="198"/>
      <c r="AD99" s="198"/>
      <c r="AE99" s="198"/>
      <c r="AF99" s="198"/>
      <c r="AG99" s="198"/>
      <c r="AH99" s="198"/>
      <c r="AI99" s="198"/>
      <c r="AJ99" s="198"/>
      <c r="AK99" s="198"/>
      <c r="AL99" s="198"/>
      <c r="AM99" s="198"/>
      <c r="AN99" s="198"/>
      <c r="AO99" s="198"/>
      <c r="AP99" s="198"/>
      <c r="AQ99" s="198"/>
      <c r="AR99" s="198"/>
      <c r="AS99" s="198"/>
      <c r="AT99" s="198"/>
      <c r="AU99" s="198"/>
      <c r="AV99" s="198"/>
      <c r="AW99" s="198"/>
      <c r="AX99" s="198"/>
      <c r="AY99" s="198"/>
      <c r="AZ99" s="198"/>
      <c r="BA99" s="198"/>
      <c r="BB99" s="198"/>
      <c r="BC99" s="198"/>
      <c r="BD99" s="198"/>
      <c r="BE99" s="198"/>
      <c r="BF99" s="198"/>
      <c r="BG99" s="198"/>
      <c r="BH99" s="198"/>
      <c r="BI99" s="198"/>
      <c r="BJ99" s="198"/>
      <c r="BK99" s="198"/>
      <c r="BL99" s="198"/>
      <c r="BM99" s="198"/>
      <c r="BN99" s="198"/>
      <c r="BO99" s="198"/>
      <c r="BP99" s="198"/>
      <c r="BQ99" s="198"/>
      <c r="BR99" s="198"/>
      <c r="BS99" s="198"/>
      <c r="BT99" s="198"/>
      <c r="BU99" s="198"/>
      <c r="BV99" s="198"/>
      <c r="BW99" s="198"/>
      <c r="BX99" s="198"/>
      <c r="BY99" s="198"/>
      <c r="BZ99" s="198"/>
      <c r="CA99" s="198"/>
      <c r="CB99" s="198"/>
      <c r="CC99" s="198"/>
      <c r="CD99" s="198"/>
      <c r="CE99" s="198"/>
      <c r="CF99" s="198"/>
      <c r="CG99" s="198"/>
      <c r="CH99" s="198"/>
      <c r="CI99" s="198"/>
      <c r="CJ99" s="198"/>
      <c r="CK99" s="198"/>
      <c r="CL99" s="198"/>
      <c r="CM99" s="198"/>
      <c r="CN99" s="198"/>
      <c r="CO99" s="198"/>
      <c r="CP99" s="198"/>
      <c r="CQ99" s="198"/>
      <c r="CR99" s="198"/>
      <c r="CS99" s="198"/>
      <c r="CT99" s="198"/>
      <c r="CU99" s="198"/>
      <c r="CV99" s="198"/>
      <c r="CW99" s="198"/>
      <c r="CX99" s="198"/>
      <c r="CY99" s="198"/>
      <c r="CZ99" s="198"/>
      <c r="DA99" s="198"/>
      <c r="DB99" s="198"/>
      <c r="DC99" s="198"/>
      <c r="DD99" s="198"/>
      <c r="DE99" s="198"/>
      <c r="DF99" s="198"/>
      <c r="DG99" s="198"/>
      <c r="DH99" s="198"/>
      <c r="DI99" s="198"/>
      <c r="DJ99" s="198"/>
      <c r="DK99" s="198"/>
      <c r="DL99" s="198"/>
      <c r="DM99" s="198"/>
      <c r="DN99" s="198"/>
      <c r="DO99" s="198"/>
      <c r="DP99" s="198"/>
      <c r="DQ99" s="198"/>
      <c r="DR99" s="198"/>
      <c r="DS99" s="198"/>
      <c r="DT99" s="198"/>
      <c r="DU99" s="198"/>
      <c r="DV99" s="198"/>
      <c r="DW99" s="198"/>
      <c r="DX99" s="198"/>
      <c r="DY99" s="198"/>
      <c r="DZ99" s="198"/>
      <c r="EA99" s="198"/>
      <c r="EB99" s="198"/>
      <c r="EC99" s="198"/>
      <c r="ED99" s="198"/>
      <c r="EE99" s="198"/>
      <c r="EF99" s="198"/>
      <c r="EG99" s="198"/>
      <c r="EH99" s="198"/>
      <c r="EI99" s="198"/>
      <c r="EJ99" s="198"/>
      <c r="EK99" s="198"/>
      <c r="EL99" s="198"/>
      <c r="EM99" s="198"/>
      <c r="EN99" s="198"/>
      <c r="EO99" s="198"/>
      <c r="EP99" s="198"/>
      <c r="EQ99" s="198"/>
      <c r="ER99" s="198"/>
      <c r="ES99" s="198"/>
      <c r="ET99" s="198"/>
      <c r="EU99" s="198"/>
      <c r="EV99" s="198"/>
      <c r="EW99" s="198"/>
      <c r="EX99" s="198"/>
      <c r="EY99" s="198"/>
      <c r="EZ99" s="198"/>
      <c r="FA99" s="198"/>
      <c r="FB99" s="198"/>
      <c r="FC99" s="198"/>
      <c r="FD99" s="198"/>
      <c r="FE99" s="198"/>
      <c r="FF99" s="198"/>
      <c r="FG99" s="198"/>
      <c r="FH99" s="198"/>
      <c r="FI99" s="198"/>
      <c r="FJ99" s="198"/>
      <c r="FK99" s="198"/>
      <c r="FL99" s="198"/>
      <c r="FM99" s="198"/>
      <c r="FN99" s="198"/>
      <c r="FO99" s="198"/>
      <c r="FP99" s="198"/>
      <c r="FQ99" s="198"/>
      <c r="FR99" s="198"/>
      <c r="FS99" s="198"/>
      <c r="FT99" s="198"/>
      <c r="FU99" s="198"/>
      <c r="FV99" s="198"/>
      <c r="FW99" s="198"/>
      <c r="FX99" s="198"/>
      <c r="FY99" s="198"/>
      <c r="FZ99" s="198"/>
      <c r="GA99" s="198"/>
      <c r="GB99" s="198"/>
      <c r="GC99" s="198"/>
      <c r="GD99" s="198"/>
      <c r="GE99" s="198"/>
      <c r="GF99" s="198"/>
      <c r="GG99" s="198"/>
      <c r="GH99" s="198"/>
      <c r="GI99" s="198"/>
      <c r="GJ99" s="198"/>
      <c r="GK99" s="198"/>
      <c r="GL99" s="198"/>
      <c r="GM99" s="198"/>
      <c r="GN99" s="198"/>
      <c r="GO99" s="198"/>
      <c r="GP99" s="198"/>
      <c r="GQ99" s="198"/>
      <c r="GR99" s="198"/>
      <c r="GS99" s="198"/>
      <c r="GT99" s="198"/>
      <c r="GU99" s="198"/>
      <c r="GV99" s="198"/>
      <c r="GW99" s="198"/>
      <c r="GX99" s="198"/>
      <c r="GY99" s="198"/>
      <c r="GZ99" s="198"/>
      <c r="HA99" s="198"/>
      <c r="HB99" s="198"/>
      <c r="HC99" s="198"/>
      <c r="HD99" s="198"/>
      <c r="HE99" s="198"/>
      <c r="HF99" s="198"/>
      <c r="HG99" s="198"/>
      <c r="HH99" s="198"/>
      <c r="HI99" s="198"/>
      <c r="HJ99" s="198"/>
      <c r="HK99" s="198"/>
      <c r="HL99" s="198"/>
      <c r="HM99" s="198"/>
      <c r="HN99" s="198"/>
      <c r="HO99" s="198"/>
      <c r="HP99" s="198"/>
      <c r="HQ99" s="198"/>
      <c r="HR99" s="198"/>
      <c r="HS99" s="198"/>
      <c r="HT99" s="198"/>
      <c r="HU99" s="198"/>
      <c r="HV99" s="198"/>
      <c r="HW99" s="198"/>
      <c r="HX99" s="198"/>
      <c r="HY99" s="198"/>
      <c r="HZ99" s="198"/>
      <c r="IA99" s="198"/>
      <c r="IB99" s="198"/>
      <c r="IC99" s="198"/>
      <c r="ID99" s="198"/>
      <c r="IE99" s="198"/>
      <c r="IF99" s="198"/>
      <c r="IG99" s="198"/>
      <c r="IH99" s="198"/>
      <c r="II99" s="198"/>
      <c r="IJ99" s="198"/>
      <c r="IK99" s="198"/>
      <c r="IL99" s="198"/>
      <c r="IM99" s="198"/>
      <c r="IN99" s="198"/>
      <c r="IO99" s="198"/>
      <c r="IP99" s="198"/>
      <c r="IQ99" s="198"/>
      <c r="IR99" s="198"/>
      <c r="IS99" s="198"/>
    </row>
    <row r="100" spans="1:253" ht="33.950000000000003" customHeight="1" outlineLevel="1" x14ac:dyDescent="0.25">
      <c r="A100" s="211"/>
      <c r="B100" s="400" t="s">
        <v>1024</v>
      </c>
      <c r="C100" s="561"/>
      <c r="D100" s="561"/>
      <c r="E100" s="624">
        <f t="shared" si="8"/>
        <v>0</v>
      </c>
      <c r="F100" s="626"/>
      <c r="G100" s="626"/>
      <c r="H100" s="626"/>
      <c r="I100" s="626"/>
      <c r="J100" s="626"/>
      <c r="K100" s="529"/>
      <c r="L100" s="220"/>
      <c r="M100" s="220"/>
      <c r="N100" s="6"/>
      <c r="O100" s="6"/>
      <c r="P100" s="6"/>
      <c r="Q100" s="6"/>
      <c r="R100" s="6"/>
      <c r="S100" s="6"/>
      <c r="T100" s="6"/>
      <c r="U100" s="221"/>
      <c r="V100" s="221"/>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row>
    <row r="101" spans="1:253" ht="33.950000000000003" customHeight="1" outlineLevel="1" x14ac:dyDescent="0.25">
      <c r="A101" s="211"/>
      <c r="B101" s="400" t="s">
        <v>967</v>
      </c>
      <c r="C101" s="561"/>
      <c r="D101" s="561"/>
      <c r="E101" s="625">
        <f t="shared" si="8"/>
        <v>155</v>
      </c>
      <c r="F101" s="626"/>
      <c r="G101" s="626"/>
      <c r="H101" s="626"/>
      <c r="I101" s="626"/>
      <c r="J101" s="626">
        <v>155</v>
      </c>
      <c r="K101" s="529"/>
      <c r="L101" s="220"/>
      <c r="M101" s="220"/>
      <c r="N101" s="6"/>
      <c r="O101" s="6"/>
      <c r="P101" s="6"/>
      <c r="Q101" s="6"/>
      <c r="R101" s="6"/>
      <c r="S101" s="6"/>
      <c r="T101" s="6"/>
      <c r="U101" s="221"/>
      <c r="V101" s="221"/>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row>
    <row r="102" spans="1:253" ht="22.35" customHeight="1" x14ac:dyDescent="0.25">
      <c r="A102" s="181" t="s">
        <v>1026</v>
      </c>
      <c r="B102" s="203" t="s">
        <v>1027</v>
      </c>
      <c r="C102" s="415"/>
      <c r="D102" s="415"/>
      <c r="E102" s="623">
        <f>+E103+E118+E133</f>
        <v>64038.592999999993</v>
      </c>
      <c r="F102" s="623"/>
      <c r="G102" s="623">
        <f t="shared" ref="G102:J102" si="10">G103+G118+G133</f>
        <v>0</v>
      </c>
      <c r="H102" s="623">
        <f t="shared" si="10"/>
        <v>0</v>
      </c>
      <c r="I102" s="623">
        <f t="shared" si="10"/>
        <v>45111.1</v>
      </c>
      <c r="J102" s="623">
        <f t="shared" si="10"/>
        <v>18927.493000000002</v>
      </c>
      <c r="K102" s="529"/>
      <c r="L102" s="220"/>
      <c r="M102" s="220"/>
      <c r="N102" s="6"/>
      <c r="O102" s="6"/>
      <c r="P102" s="247">
        <f>E102-H102-I102-J102-G102</f>
        <v>-7.2759576141834259E-12</v>
      </c>
      <c r="Q102" s="6"/>
      <c r="R102" s="6"/>
      <c r="S102" s="6"/>
      <c r="T102" s="6"/>
      <c r="U102" s="221"/>
      <c r="V102" s="221"/>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row>
    <row r="103" spans="1:253" ht="22.35" customHeight="1" x14ac:dyDescent="0.25">
      <c r="A103" s="181" t="s">
        <v>144</v>
      </c>
      <c r="B103" s="203" t="s">
        <v>1238</v>
      </c>
      <c r="C103" s="415"/>
      <c r="D103" s="415"/>
      <c r="E103" s="623">
        <f>SUM(G103:J103)</f>
        <v>17069.026999999998</v>
      </c>
      <c r="F103" s="623"/>
      <c r="G103" s="623">
        <f>SUM(G104:G105)</f>
        <v>0</v>
      </c>
      <c r="H103" s="623">
        <f>H108+H114</f>
        <v>0</v>
      </c>
      <c r="I103" s="623">
        <f>SUM(I104:I107)</f>
        <v>14104.535</v>
      </c>
      <c r="J103" s="623">
        <f>+J104+J105+J106+J107+J108+J114</f>
        <v>2964.4919999999997</v>
      </c>
      <c r="K103" s="529"/>
      <c r="L103" s="396" t="e">
        <f>SUM(#REF!)</f>
        <v>#REF!</v>
      </c>
      <c r="M103" s="397" t="e">
        <f>#REF!-L103</f>
        <v>#REF!</v>
      </c>
      <c r="N103" s="198"/>
      <c r="O103" s="198"/>
      <c r="P103" s="247">
        <f>E103-H103-I103-J103-G103</f>
        <v>-1.3642420526593924E-12</v>
      </c>
      <c r="Q103" s="198"/>
      <c r="R103" s="198"/>
      <c r="S103" s="198"/>
      <c r="T103" s="198"/>
      <c r="U103" s="207"/>
      <c r="V103" s="207"/>
      <c r="W103" s="198"/>
      <c r="X103" s="198"/>
      <c r="Y103" s="198"/>
      <c r="Z103" s="198"/>
      <c r="AA103" s="198"/>
      <c r="AB103" s="198"/>
      <c r="AC103" s="198"/>
      <c r="AD103" s="198"/>
      <c r="AE103" s="198"/>
      <c r="AF103" s="198"/>
      <c r="AG103" s="198"/>
      <c r="AH103" s="198"/>
      <c r="AI103" s="198"/>
      <c r="AJ103" s="198"/>
      <c r="AK103" s="198"/>
      <c r="AL103" s="198"/>
      <c r="AM103" s="198"/>
      <c r="AN103" s="198"/>
      <c r="AO103" s="198"/>
      <c r="AP103" s="198"/>
      <c r="AQ103" s="198"/>
      <c r="AR103" s="198"/>
      <c r="AS103" s="198"/>
      <c r="AT103" s="198"/>
      <c r="AU103" s="198"/>
      <c r="AV103" s="198"/>
      <c r="AW103" s="198"/>
      <c r="AX103" s="198"/>
      <c r="AY103" s="198"/>
      <c r="AZ103" s="198"/>
      <c r="BA103" s="198"/>
      <c r="BB103" s="198"/>
      <c r="BC103" s="198"/>
      <c r="BD103" s="198"/>
      <c r="BE103" s="198"/>
      <c r="BF103" s="198"/>
      <c r="BG103" s="198"/>
      <c r="BH103" s="198"/>
      <c r="BI103" s="198"/>
      <c r="BJ103" s="198"/>
      <c r="BK103" s="198"/>
      <c r="BL103" s="198"/>
      <c r="BM103" s="198"/>
      <c r="BN103" s="198"/>
      <c r="BO103" s="198"/>
      <c r="BP103" s="198"/>
      <c r="BQ103" s="198"/>
      <c r="BR103" s="198"/>
      <c r="BS103" s="198"/>
      <c r="BT103" s="198"/>
      <c r="BU103" s="198"/>
      <c r="BV103" s="198"/>
      <c r="BW103" s="198"/>
      <c r="BX103" s="198"/>
      <c r="BY103" s="198"/>
      <c r="BZ103" s="198"/>
      <c r="CA103" s="198"/>
      <c r="CB103" s="198"/>
      <c r="CC103" s="198"/>
      <c r="CD103" s="198"/>
      <c r="CE103" s="198"/>
      <c r="CF103" s="198"/>
      <c r="CG103" s="198"/>
      <c r="CH103" s="198"/>
      <c r="CI103" s="198"/>
      <c r="CJ103" s="198"/>
      <c r="CK103" s="198"/>
      <c r="CL103" s="198"/>
      <c r="CM103" s="198"/>
      <c r="CN103" s="198"/>
      <c r="CO103" s="198"/>
      <c r="CP103" s="198"/>
      <c r="CQ103" s="198"/>
      <c r="CR103" s="198"/>
      <c r="CS103" s="198"/>
      <c r="CT103" s="198"/>
      <c r="CU103" s="198"/>
      <c r="CV103" s="198"/>
      <c r="CW103" s="198"/>
      <c r="CX103" s="198"/>
      <c r="CY103" s="198"/>
      <c r="CZ103" s="198"/>
      <c r="DA103" s="198"/>
      <c r="DB103" s="198"/>
      <c r="DC103" s="198"/>
      <c r="DD103" s="198"/>
      <c r="DE103" s="198"/>
      <c r="DF103" s="198"/>
      <c r="DG103" s="198"/>
      <c r="DH103" s="198"/>
      <c r="DI103" s="198"/>
      <c r="DJ103" s="198"/>
      <c r="DK103" s="198"/>
      <c r="DL103" s="198"/>
      <c r="DM103" s="198"/>
      <c r="DN103" s="198"/>
      <c r="DO103" s="198"/>
      <c r="DP103" s="198"/>
      <c r="DQ103" s="198"/>
      <c r="DR103" s="198"/>
      <c r="DS103" s="198"/>
      <c r="DT103" s="198"/>
      <c r="DU103" s="198"/>
      <c r="DV103" s="198"/>
      <c r="DW103" s="198"/>
      <c r="DX103" s="198"/>
      <c r="DY103" s="198"/>
      <c r="DZ103" s="198"/>
      <c r="EA103" s="198"/>
      <c r="EB103" s="198"/>
      <c r="EC103" s="198"/>
      <c r="ED103" s="198"/>
      <c r="EE103" s="198"/>
      <c r="EF103" s="198"/>
      <c r="EG103" s="198"/>
      <c r="EH103" s="198"/>
      <c r="EI103" s="198"/>
      <c r="EJ103" s="198"/>
      <c r="EK103" s="198"/>
      <c r="EL103" s="198"/>
      <c r="EM103" s="198"/>
      <c r="EN103" s="198"/>
      <c r="EO103" s="198"/>
      <c r="EP103" s="198"/>
      <c r="EQ103" s="198"/>
      <c r="ER103" s="198"/>
      <c r="ES103" s="198"/>
      <c r="ET103" s="198"/>
      <c r="EU103" s="198"/>
      <c r="EV103" s="198"/>
      <c r="EW103" s="198"/>
      <c r="EX103" s="198"/>
      <c r="EY103" s="198"/>
      <c r="EZ103" s="198"/>
      <c r="FA103" s="198"/>
      <c r="FB103" s="198"/>
      <c r="FC103" s="198"/>
      <c r="FD103" s="198"/>
      <c r="FE103" s="198"/>
      <c r="FF103" s="198"/>
      <c r="FG103" s="198"/>
      <c r="FH103" s="198"/>
      <c r="FI103" s="198"/>
      <c r="FJ103" s="198"/>
      <c r="FK103" s="198"/>
      <c r="FL103" s="198"/>
      <c r="FM103" s="198"/>
      <c r="FN103" s="198"/>
      <c r="FO103" s="198"/>
      <c r="FP103" s="198"/>
      <c r="FQ103" s="198"/>
      <c r="FR103" s="198"/>
      <c r="FS103" s="198"/>
      <c r="FT103" s="198"/>
      <c r="FU103" s="198"/>
      <c r="FV103" s="198"/>
      <c r="FW103" s="198"/>
      <c r="FX103" s="198"/>
      <c r="FY103" s="198"/>
      <c r="FZ103" s="198"/>
      <c r="GA103" s="198"/>
      <c r="GB103" s="198"/>
      <c r="GC103" s="198"/>
      <c r="GD103" s="198"/>
      <c r="GE103" s="198"/>
      <c r="GF103" s="198"/>
      <c r="GG103" s="198"/>
      <c r="GH103" s="198"/>
      <c r="GI103" s="198"/>
      <c r="GJ103" s="198"/>
      <c r="GK103" s="198"/>
      <c r="GL103" s="198"/>
      <c r="GM103" s="198"/>
      <c r="GN103" s="198"/>
      <c r="GO103" s="198"/>
      <c r="GP103" s="198"/>
      <c r="GQ103" s="198"/>
      <c r="GR103" s="198"/>
      <c r="GS103" s="198"/>
      <c r="GT103" s="198"/>
      <c r="GU103" s="198"/>
      <c r="GV103" s="198"/>
      <c r="GW103" s="198"/>
      <c r="GX103" s="198"/>
      <c r="GY103" s="198"/>
      <c r="GZ103" s="198"/>
      <c r="HA103" s="198"/>
      <c r="HB103" s="198"/>
      <c r="HC103" s="198"/>
      <c r="HD103" s="198"/>
      <c r="HE103" s="198"/>
      <c r="HF103" s="198"/>
      <c r="HG103" s="198"/>
      <c r="HH103" s="198"/>
      <c r="HI103" s="198"/>
      <c r="HJ103" s="198"/>
      <c r="HK103" s="198"/>
      <c r="HL103" s="198"/>
      <c r="HM103" s="198"/>
      <c r="HN103" s="198"/>
      <c r="HO103" s="198"/>
      <c r="HP103" s="198"/>
      <c r="HQ103" s="198"/>
      <c r="HR103" s="198"/>
      <c r="HS103" s="198"/>
      <c r="HT103" s="198"/>
      <c r="HU103" s="198"/>
      <c r="HV103" s="198"/>
      <c r="HW103" s="198"/>
      <c r="HX103" s="198"/>
      <c r="HY103" s="198"/>
      <c r="HZ103" s="198"/>
      <c r="IA103" s="198"/>
      <c r="IB103" s="198"/>
      <c r="IC103" s="198"/>
      <c r="ID103" s="198"/>
      <c r="IE103" s="198"/>
      <c r="IF103" s="198"/>
      <c r="IG103" s="198"/>
      <c r="IH103" s="198"/>
      <c r="II103" s="198"/>
      <c r="IJ103" s="198"/>
      <c r="IK103" s="198"/>
      <c r="IL103" s="198"/>
      <c r="IM103" s="198"/>
      <c r="IN103" s="198"/>
      <c r="IO103" s="198"/>
      <c r="IP103" s="198"/>
      <c r="IQ103" s="198"/>
      <c r="IR103" s="198"/>
      <c r="IS103" s="198"/>
    </row>
    <row r="104" spans="1:253" ht="34.5" customHeight="1" outlineLevel="1" x14ac:dyDescent="0.25">
      <c r="A104" s="169" t="s">
        <v>22</v>
      </c>
      <c r="B104" s="202" t="s">
        <v>1062</v>
      </c>
      <c r="C104" s="528"/>
      <c r="D104" s="528"/>
      <c r="E104" s="624">
        <f t="shared" ref="E104:E106" si="11">SUM(G104:J104)</f>
        <v>14104.535</v>
      </c>
      <c r="F104" s="624"/>
      <c r="G104" s="624"/>
      <c r="H104" s="623"/>
      <c r="I104" s="624">
        <f>+'CHi khác theo biên chế trường'!J71+13868.8-0.265</f>
        <v>14104.535</v>
      </c>
      <c r="J104" s="623"/>
      <c r="K104" s="529"/>
      <c r="L104" s="396" t="e">
        <f>SUM(#REF!)</f>
        <v>#REF!</v>
      </c>
      <c r="M104" s="397" t="e">
        <f>#REF!-L104</f>
        <v>#REF!</v>
      </c>
      <c r="P104" s="217" t="e">
        <f>G104+#REF!</f>
        <v>#REF!</v>
      </c>
      <c r="U104" s="218"/>
      <c r="V104" s="218"/>
    </row>
    <row r="105" spans="1:253" ht="20.45" customHeight="1" outlineLevel="1" x14ac:dyDescent="0.25">
      <c r="A105" s="169" t="s">
        <v>22</v>
      </c>
      <c r="B105" s="398" t="s">
        <v>1060</v>
      </c>
      <c r="C105" s="556"/>
      <c r="D105" s="556"/>
      <c r="E105" s="624">
        <f t="shared" si="11"/>
        <v>170.93899999999999</v>
      </c>
      <c r="F105" s="624"/>
      <c r="G105" s="624"/>
      <c r="H105" s="623"/>
      <c r="I105" s="624"/>
      <c r="J105" s="624">
        <f>141.851+$M$28</f>
        <v>170.93899999999999</v>
      </c>
      <c r="K105" s="529"/>
      <c r="L105" s="219"/>
      <c r="M105" s="219"/>
      <c r="U105" s="218"/>
      <c r="V105" s="218"/>
    </row>
    <row r="106" spans="1:253" ht="21.6" customHeight="1" outlineLevel="1" x14ac:dyDescent="0.25">
      <c r="A106" s="169" t="s">
        <v>22</v>
      </c>
      <c r="B106" s="398" t="s">
        <v>1260</v>
      </c>
      <c r="C106" s="556"/>
      <c r="D106" s="556"/>
      <c r="E106" s="624">
        <f t="shared" si="11"/>
        <v>0</v>
      </c>
      <c r="F106" s="624"/>
      <c r="G106" s="624"/>
      <c r="H106" s="624"/>
      <c r="I106" s="624"/>
      <c r="J106" s="624"/>
      <c r="K106" s="415"/>
      <c r="L106" s="219"/>
      <c r="M106" s="219"/>
      <c r="U106" s="218"/>
      <c r="V106" s="218"/>
    </row>
    <row r="107" spans="1:253" ht="21.6" customHeight="1" outlineLevel="1" x14ac:dyDescent="0.25">
      <c r="A107" s="169" t="s">
        <v>22</v>
      </c>
      <c r="B107" s="398" t="s">
        <v>1114</v>
      </c>
      <c r="C107" s="556"/>
      <c r="D107" s="556"/>
      <c r="E107" s="625">
        <f>SUM(G107:J107)</f>
        <v>438.375</v>
      </c>
      <c r="F107" s="624"/>
      <c r="G107" s="624"/>
      <c r="H107" s="624"/>
      <c r="I107" s="624"/>
      <c r="J107" s="624">
        <f>438.375-0.282+0.282</f>
        <v>438.375</v>
      </c>
      <c r="K107" s="415"/>
      <c r="L107" s="219"/>
      <c r="M107" s="219"/>
      <c r="U107" s="218"/>
      <c r="V107" s="218"/>
    </row>
    <row r="108" spans="1:253" ht="20.45" customHeight="1" x14ac:dyDescent="0.25">
      <c r="A108" s="204" t="s">
        <v>22</v>
      </c>
      <c r="B108" s="399" t="s">
        <v>1020</v>
      </c>
      <c r="C108" s="559"/>
      <c r="D108" s="559"/>
      <c r="E108" s="623">
        <f>SUM(G108:J108)</f>
        <v>2320.1779999999999</v>
      </c>
      <c r="F108" s="623"/>
      <c r="G108" s="623"/>
      <c r="H108" s="623"/>
      <c r="I108" s="623"/>
      <c r="J108" s="623">
        <f>SUM(J109:J113)</f>
        <v>2320.1779999999999</v>
      </c>
      <c r="K108" s="529"/>
      <c r="L108" s="219"/>
      <c r="M108" s="219"/>
      <c r="U108" s="218"/>
      <c r="V108" s="218"/>
    </row>
    <row r="109" spans="1:253" ht="38.450000000000003" customHeight="1" outlineLevel="1" x14ac:dyDescent="0.25">
      <c r="A109" s="211"/>
      <c r="B109" s="400" t="s">
        <v>1021</v>
      </c>
      <c r="C109" s="561"/>
      <c r="D109" s="561"/>
      <c r="E109" s="624">
        <f t="shared" ref="E109:E132" si="12">SUM(G109:J109)</f>
        <v>0</v>
      </c>
      <c r="F109" s="626"/>
      <c r="G109" s="623"/>
      <c r="H109" s="626"/>
      <c r="I109" s="623"/>
      <c r="J109" s="626">
        <v>0</v>
      </c>
      <c r="K109" s="529"/>
      <c r="L109" s="206"/>
      <c r="M109" s="206"/>
      <c r="N109" s="198"/>
      <c r="O109" s="198"/>
      <c r="P109" s="198"/>
      <c r="Q109" s="198"/>
      <c r="R109" s="198"/>
      <c r="S109" s="198"/>
      <c r="T109" s="198"/>
      <c r="U109" s="207"/>
      <c r="V109" s="207"/>
      <c r="W109" s="198"/>
      <c r="X109" s="198"/>
      <c r="Y109" s="198"/>
      <c r="Z109" s="198"/>
      <c r="AA109" s="198"/>
      <c r="AB109" s="198"/>
      <c r="AC109" s="198"/>
      <c r="AD109" s="198"/>
      <c r="AE109" s="198"/>
      <c r="AF109" s="198"/>
      <c r="AG109" s="198"/>
      <c r="AH109" s="198"/>
      <c r="AI109" s="198"/>
      <c r="AJ109" s="198"/>
      <c r="AK109" s="198"/>
      <c r="AL109" s="198"/>
      <c r="AM109" s="198"/>
      <c r="AN109" s="198"/>
      <c r="AO109" s="198"/>
      <c r="AP109" s="198"/>
      <c r="AQ109" s="198"/>
      <c r="AR109" s="198"/>
      <c r="AS109" s="198"/>
      <c r="AT109" s="198"/>
      <c r="AU109" s="198"/>
      <c r="AV109" s="198"/>
      <c r="AW109" s="198"/>
      <c r="AX109" s="198"/>
      <c r="AY109" s="198"/>
      <c r="AZ109" s="198"/>
      <c r="BA109" s="198"/>
      <c r="BB109" s="198"/>
      <c r="BC109" s="198"/>
      <c r="BD109" s="198"/>
      <c r="BE109" s="198"/>
      <c r="BF109" s="198"/>
      <c r="BG109" s="198"/>
      <c r="BH109" s="198"/>
      <c r="BI109" s="198"/>
      <c r="BJ109" s="198"/>
      <c r="BK109" s="198"/>
      <c r="BL109" s="198"/>
      <c r="BM109" s="198"/>
      <c r="BN109" s="198"/>
      <c r="BO109" s="198"/>
      <c r="BP109" s="198"/>
      <c r="BQ109" s="198"/>
      <c r="BR109" s="198"/>
      <c r="BS109" s="198"/>
      <c r="BT109" s="198"/>
      <c r="BU109" s="198"/>
      <c r="BV109" s="198"/>
      <c r="BW109" s="198"/>
      <c r="BX109" s="198"/>
      <c r="BY109" s="198"/>
      <c r="BZ109" s="198"/>
      <c r="CA109" s="198"/>
      <c r="CB109" s="198"/>
      <c r="CC109" s="198"/>
      <c r="CD109" s="198"/>
      <c r="CE109" s="198"/>
      <c r="CF109" s="198"/>
      <c r="CG109" s="198"/>
      <c r="CH109" s="198"/>
      <c r="CI109" s="198"/>
      <c r="CJ109" s="198"/>
      <c r="CK109" s="198"/>
      <c r="CL109" s="198"/>
      <c r="CM109" s="198"/>
      <c r="CN109" s="198"/>
      <c r="CO109" s="198"/>
      <c r="CP109" s="198"/>
      <c r="CQ109" s="198"/>
      <c r="CR109" s="198"/>
      <c r="CS109" s="198"/>
      <c r="CT109" s="198"/>
      <c r="CU109" s="198"/>
      <c r="CV109" s="198"/>
      <c r="CW109" s="198"/>
      <c r="CX109" s="198"/>
      <c r="CY109" s="198"/>
      <c r="CZ109" s="198"/>
      <c r="DA109" s="198"/>
      <c r="DB109" s="198"/>
      <c r="DC109" s="198"/>
      <c r="DD109" s="198"/>
      <c r="DE109" s="198"/>
      <c r="DF109" s="198"/>
      <c r="DG109" s="198"/>
      <c r="DH109" s="198"/>
      <c r="DI109" s="198"/>
      <c r="DJ109" s="198"/>
      <c r="DK109" s="198"/>
      <c r="DL109" s="198"/>
      <c r="DM109" s="198"/>
      <c r="DN109" s="198"/>
      <c r="DO109" s="198"/>
      <c r="DP109" s="198"/>
      <c r="DQ109" s="198"/>
      <c r="DR109" s="198"/>
      <c r="DS109" s="198"/>
      <c r="DT109" s="198"/>
      <c r="DU109" s="198"/>
      <c r="DV109" s="198"/>
      <c r="DW109" s="198"/>
      <c r="DX109" s="198"/>
      <c r="DY109" s="198"/>
      <c r="DZ109" s="198"/>
      <c r="EA109" s="198"/>
      <c r="EB109" s="198"/>
      <c r="EC109" s="198"/>
      <c r="ED109" s="198"/>
      <c r="EE109" s="198"/>
      <c r="EF109" s="198"/>
      <c r="EG109" s="198"/>
      <c r="EH109" s="198"/>
      <c r="EI109" s="198"/>
      <c r="EJ109" s="198"/>
      <c r="EK109" s="198"/>
      <c r="EL109" s="198"/>
      <c r="EM109" s="198"/>
      <c r="EN109" s="198"/>
      <c r="EO109" s="198"/>
      <c r="EP109" s="198"/>
      <c r="EQ109" s="198"/>
      <c r="ER109" s="198"/>
      <c r="ES109" s="198"/>
      <c r="ET109" s="198"/>
      <c r="EU109" s="198"/>
      <c r="EV109" s="198"/>
      <c r="EW109" s="198"/>
      <c r="EX109" s="198"/>
      <c r="EY109" s="198"/>
      <c r="EZ109" s="198"/>
      <c r="FA109" s="198"/>
      <c r="FB109" s="198"/>
      <c r="FC109" s="198"/>
      <c r="FD109" s="198"/>
      <c r="FE109" s="198"/>
      <c r="FF109" s="198"/>
      <c r="FG109" s="198"/>
      <c r="FH109" s="198"/>
      <c r="FI109" s="198"/>
      <c r="FJ109" s="198"/>
      <c r="FK109" s="198"/>
      <c r="FL109" s="198"/>
      <c r="FM109" s="198"/>
      <c r="FN109" s="198"/>
      <c r="FO109" s="198"/>
      <c r="FP109" s="198"/>
      <c r="FQ109" s="198"/>
      <c r="FR109" s="198"/>
      <c r="FS109" s="198"/>
      <c r="FT109" s="198"/>
      <c r="FU109" s="198"/>
      <c r="FV109" s="198"/>
      <c r="FW109" s="198"/>
      <c r="FX109" s="198"/>
      <c r="FY109" s="198"/>
      <c r="FZ109" s="198"/>
      <c r="GA109" s="198"/>
      <c r="GB109" s="198"/>
      <c r="GC109" s="198"/>
      <c r="GD109" s="198"/>
      <c r="GE109" s="198"/>
      <c r="GF109" s="198"/>
      <c r="GG109" s="198"/>
      <c r="GH109" s="198"/>
      <c r="GI109" s="198"/>
      <c r="GJ109" s="198"/>
      <c r="GK109" s="198"/>
      <c r="GL109" s="198"/>
      <c r="GM109" s="198"/>
      <c r="GN109" s="198"/>
      <c r="GO109" s="198"/>
      <c r="GP109" s="198"/>
      <c r="GQ109" s="198"/>
      <c r="GR109" s="198"/>
      <c r="GS109" s="198"/>
      <c r="GT109" s="198"/>
      <c r="GU109" s="198"/>
      <c r="GV109" s="198"/>
      <c r="GW109" s="198"/>
      <c r="GX109" s="198"/>
      <c r="GY109" s="198"/>
      <c r="GZ109" s="198"/>
      <c r="HA109" s="198"/>
      <c r="HB109" s="198"/>
      <c r="HC109" s="198"/>
      <c r="HD109" s="198"/>
      <c r="HE109" s="198"/>
      <c r="HF109" s="198"/>
      <c r="HG109" s="198"/>
      <c r="HH109" s="198"/>
      <c r="HI109" s="198"/>
      <c r="HJ109" s="198"/>
      <c r="HK109" s="198"/>
      <c r="HL109" s="198"/>
      <c r="HM109" s="198"/>
      <c r="HN109" s="198"/>
      <c r="HO109" s="198"/>
      <c r="HP109" s="198"/>
      <c r="HQ109" s="198"/>
      <c r="HR109" s="198"/>
      <c r="HS109" s="198"/>
      <c r="HT109" s="198"/>
      <c r="HU109" s="198"/>
      <c r="HV109" s="198"/>
      <c r="HW109" s="198"/>
      <c r="HX109" s="198"/>
      <c r="HY109" s="198"/>
      <c r="HZ109" s="198"/>
      <c r="IA109" s="198"/>
      <c r="IB109" s="198"/>
      <c r="IC109" s="198"/>
      <c r="ID109" s="198"/>
      <c r="IE109" s="198"/>
      <c r="IF109" s="198"/>
      <c r="IG109" s="198"/>
      <c r="IH109" s="198"/>
      <c r="II109" s="198"/>
      <c r="IJ109" s="198"/>
      <c r="IK109" s="198"/>
      <c r="IL109" s="198"/>
      <c r="IM109" s="198"/>
      <c r="IN109" s="198"/>
      <c r="IO109" s="198"/>
      <c r="IP109" s="198"/>
      <c r="IQ109" s="198"/>
      <c r="IR109" s="198"/>
      <c r="IS109" s="198"/>
    </row>
    <row r="110" spans="1:253" ht="20.45" customHeight="1" outlineLevel="1" x14ac:dyDescent="0.25">
      <c r="A110" s="401"/>
      <c r="B110" s="402" t="s">
        <v>1022</v>
      </c>
      <c r="C110" s="564"/>
      <c r="D110" s="564"/>
      <c r="E110" s="625">
        <f t="shared" si="12"/>
        <v>0</v>
      </c>
      <c r="F110" s="627"/>
      <c r="G110" s="627"/>
      <c r="H110" s="627"/>
      <c r="I110" s="627"/>
      <c r="J110" s="627">
        <v>0</v>
      </c>
      <c r="K110" s="565"/>
      <c r="L110" s="220"/>
      <c r="M110" s="220"/>
      <c r="N110" s="6"/>
      <c r="O110" s="6"/>
      <c r="P110" s="6"/>
      <c r="Q110" s="6"/>
      <c r="R110" s="6"/>
      <c r="S110" s="6"/>
      <c r="T110" s="6"/>
      <c r="U110" s="221"/>
      <c r="V110" s="221"/>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row>
    <row r="111" spans="1:253" ht="32.85" customHeight="1" outlineLevel="1" x14ac:dyDescent="0.25">
      <c r="A111" s="211"/>
      <c r="B111" s="400" t="s">
        <v>1061</v>
      </c>
      <c r="C111" s="561"/>
      <c r="D111" s="561"/>
      <c r="E111" s="625">
        <f>SUM(G111:J111)</f>
        <v>98.087999999999994</v>
      </c>
      <c r="F111" s="626"/>
      <c r="G111" s="623"/>
      <c r="H111" s="626"/>
      <c r="I111" s="623"/>
      <c r="J111" s="626">
        <v>98.087999999999994</v>
      </c>
      <c r="K111" s="529"/>
      <c r="L111" s="220"/>
      <c r="M111" s="220"/>
      <c r="N111" s="6"/>
      <c r="O111" s="6"/>
      <c r="P111" s="6"/>
      <c r="Q111" s="6"/>
      <c r="R111" s="6"/>
      <c r="S111" s="6"/>
      <c r="T111" s="6"/>
      <c r="U111" s="221"/>
      <c r="V111" s="221"/>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row>
    <row r="112" spans="1:253" ht="53.1" customHeight="1" outlineLevel="1" x14ac:dyDescent="0.25">
      <c r="A112" s="211"/>
      <c r="B112" s="400" t="s">
        <v>1029</v>
      </c>
      <c r="C112" s="561"/>
      <c r="D112" s="561"/>
      <c r="E112" s="625">
        <f>SUM(G112:J112)</f>
        <v>1580.21</v>
      </c>
      <c r="F112" s="626"/>
      <c r="G112" s="623"/>
      <c r="H112" s="626"/>
      <c r="I112" s="623"/>
      <c r="J112" s="626">
        <v>1580.21</v>
      </c>
      <c r="K112" s="529"/>
      <c r="L112" s="220"/>
      <c r="M112" s="220"/>
      <c r="N112" s="6"/>
      <c r="O112" s="6"/>
      <c r="P112" s="6"/>
      <c r="Q112" s="6"/>
      <c r="R112" s="6"/>
      <c r="S112" s="6"/>
      <c r="T112" s="6"/>
      <c r="U112" s="221"/>
      <c r="V112" s="221"/>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row>
    <row r="113" spans="1:253" ht="30" outlineLevel="1" x14ac:dyDescent="0.25">
      <c r="A113" s="211"/>
      <c r="B113" s="400" t="s">
        <v>964</v>
      </c>
      <c r="C113" s="561"/>
      <c r="D113" s="561"/>
      <c r="E113" s="625">
        <f>SUM(G113:J113)</f>
        <v>641.88</v>
      </c>
      <c r="F113" s="626"/>
      <c r="G113" s="623"/>
      <c r="H113" s="626"/>
      <c r="I113" s="623"/>
      <c r="J113" s="626">
        <v>641.88</v>
      </c>
      <c r="K113" s="529"/>
      <c r="L113" s="220"/>
      <c r="M113" s="220"/>
      <c r="N113" s="6"/>
      <c r="O113" s="6"/>
      <c r="P113" s="6"/>
      <c r="Q113" s="6"/>
      <c r="R113" s="6"/>
      <c r="S113" s="6"/>
      <c r="T113" s="6"/>
      <c r="U113" s="221"/>
      <c r="V113" s="221"/>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row>
    <row r="114" spans="1:253" ht="20.45" customHeight="1" x14ac:dyDescent="0.25">
      <c r="A114" s="204" t="s">
        <v>22</v>
      </c>
      <c r="B114" s="399" t="s">
        <v>1023</v>
      </c>
      <c r="C114" s="559"/>
      <c r="D114" s="559"/>
      <c r="E114" s="623">
        <f t="shared" si="12"/>
        <v>35</v>
      </c>
      <c r="F114" s="623"/>
      <c r="G114" s="623"/>
      <c r="H114" s="623"/>
      <c r="I114" s="623"/>
      <c r="J114" s="623">
        <f>SUM(J115:J117)</f>
        <v>35</v>
      </c>
      <c r="K114" s="529"/>
      <c r="L114" s="220"/>
      <c r="M114" s="220"/>
      <c r="N114" s="6"/>
      <c r="O114" s="6"/>
      <c r="P114" s="6"/>
      <c r="Q114" s="6"/>
      <c r="R114" s="6"/>
      <c r="S114" s="6"/>
      <c r="T114" s="6"/>
      <c r="U114" s="221"/>
      <c r="V114" s="221"/>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row>
    <row r="115" spans="1:253" ht="35.450000000000003" customHeight="1" outlineLevel="1" x14ac:dyDescent="0.25">
      <c r="A115" s="211"/>
      <c r="B115" s="400" t="s">
        <v>966</v>
      </c>
      <c r="C115" s="561"/>
      <c r="D115" s="561"/>
      <c r="E115" s="624">
        <f t="shared" si="12"/>
        <v>0</v>
      </c>
      <c r="F115" s="626"/>
      <c r="G115" s="623"/>
      <c r="H115" s="623"/>
      <c r="I115" s="623"/>
      <c r="J115" s="623">
        <v>0</v>
      </c>
      <c r="K115" s="529"/>
      <c r="L115" s="206"/>
      <c r="M115" s="206"/>
      <c r="N115" s="198"/>
      <c r="O115" s="198"/>
      <c r="P115" s="198"/>
      <c r="Q115" s="198"/>
      <c r="R115" s="198"/>
      <c r="S115" s="198"/>
      <c r="T115" s="198"/>
      <c r="U115" s="207"/>
      <c r="V115" s="207"/>
      <c r="W115" s="198"/>
      <c r="X115" s="198"/>
      <c r="Y115" s="198"/>
      <c r="Z115" s="198"/>
      <c r="AA115" s="198"/>
      <c r="AB115" s="198"/>
      <c r="AC115" s="198"/>
      <c r="AD115" s="198"/>
      <c r="AE115" s="198"/>
      <c r="AF115" s="198"/>
      <c r="AG115" s="198"/>
      <c r="AH115" s="198"/>
      <c r="AI115" s="198"/>
      <c r="AJ115" s="198"/>
      <c r="AK115" s="198"/>
      <c r="AL115" s="198"/>
      <c r="AM115" s="198"/>
      <c r="AN115" s="198"/>
      <c r="AO115" s="198"/>
      <c r="AP115" s="198"/>
      <c r="AQ115" s="198"/>
      <c r="AR115" s="198"/>
      <c r="AS115" s="198"/>
      <c r="AT115" s="198"/>
      <c r="AU115" s="198"/>
      <c r="AV115" s="198"/>
      <c r="AW115" s="198"/>
      <c r="AX115" s="198"/>
      <c r="AY115" s="198"/>
      <c r="AZ115" s="198"/>
      <c r="BA115" s="198"/>
      <c r="BB115" s="198"/>
      <c r="BC115" s="198"/>
      <c r="BD115" s="198"/>
      <c r="BE115" s="198"/>
      <c r="BF115" s="198"/>
      <c r="BG115" s="198"/>
      <c r="BH115" s="198"/>
      <c r="BI115" s="198"/>
      <c r="BJ115" s="198"/>
      <c r="BK115" s="198"/>
      <c r="BL115" s="198"/>
      <c r="BM115" s="198"/>
      <c r="BN115" s="198"/>
      <c r="BO115" s="198"/>
      <c r="BP115" s="198"/>
      <c r="BQ115" s="198"/>
      <c r="BR115" s="198"/>
      <c r="BS115" s="198"/>
      <c r="BT115" s="198"/>
      <c r="BU115" s="198"/>
      <c r="BV115" s="198"/>
      <c r="BW115" s="198"/>
      <c r="BX115" s="198"/>
      <c r="BY115" s="198"/>
      <c r="BZ115" s="198"/>
      <c r="CA115" s="198"/>
      <c r="CB115" s="198"/>
      <c r="CC115" s="198"/>
      <c r="CD115" s="198"/>
      <c r="CE115" s="198"/>
      <c r="CF115" s="198"/>
      <c r="CG115" s="198"/>
      <c r="CH115" s="198"/>
      <c r="CI115" s="198"/>
      <c r="CJ115" s="198"/>
      <c r="CK115" s="198"/>
      <c r="CL115" s="198"/>
      <c r="CM115" s="198"/>
      <c r="CN115" s="198"/>
      <c r="CO115" s="198"/>
      <c r="CP115" s="198"/>
      <c r="CQ115" s="198"/>
      <c r="CR115" s="198"/>
      <c r="CS115" s="198"/>
      <c r="CT115" s="198"/>
      <c r="CU115" s="198"/>
      <c r="CV115" s="198"/>
      <c r="CW115" s="198"/>
      <c r="CX115" s="198"/>
      <c r="CY115" s="198"/>
      <c r="CZ115" s="198"/>
      <c r="DA115" s="198"/>
      <c r="DB115" s="198"/>
      <c r="DC115" s="198"/>
      <c r="DD115" s="198"/>
      <c r="DE115" s="198"/>
      <c r="DF115" s="198"/>
      <c r="DG115" s="198"/>
      <c r="DH115" s="198"/>
      <c r="DI115" s="198"/>
      <c r="DJ115" s="198"/>
      <c r="DK115" s="198"/>
      <c r="DL115" s="198"/>
      <c r="DM115" s="198"/>
      <c r="DN115" s="198"/>
      <c r="DO115" s="198"/>
      <c r="DP115" s="198"/>
      <c r="DQ115" s="198"/>
      <c r="DR115" s="198"/>
      <c r="DS115" s="198"/>
      <c r="DT115" s="198"/>
      <c r="DU115" s="198"/>
      <c r="DV115" s="198"/>
      <c r="DW115" s="198"/>
      <c r="DX115" s="198"/>
      <c r="DY115" s="198"/>
      <c r="DZ115" s="198"/>
      <c r="EA115" s="198"/>
      <c r="EB115" s="198"/>
      <c r="EC115" s="198"/>
      <c r="ED115" s="198"/>
      <c r="EE115" s="198"/>
      <c r="EF115" s="198"/>
      <c r="EG115" s="198"/>
      <c r="EH115" s="198"/>
      <c r="EI115" s="198"/>
      <c r="EJ115" s="198"/>
      <c r="EK115" s="198"/>
      <c r="EL115" s="198"/>
      <c r="EM115" s="198"/>
      <c r="EN115" s="198"/>
      <c r="EO115" s="198"/>
      <c r="EP115" s="198"/>
      <c r="EQ115" s="198"/>
      <c r="ER115" s="198"/>
      <c r="ES115" s="198"/>
      <c r="ET115" s="198"/>
      <c r="EU115" s="198"/>
      <c r="EV115" s="198"/>
      <c r="EW115" s="198"/>
      <c r="EX115" s="198"/>
      <c r="EY115" s="198"/>
      <c r="EZ115" s="198"/>
      <c r="FA115" s="198"/>
      <c r="FB115" s="198"/>
      <c r="FC115" s="198"/>
      <c r="FD115" s="198"/>
      <c r="FE115" s="198"/>
      <c r="FF115" s="198"/>
      <c r="FG115" s="198"/>
      <c r="FH115" s="198"/>
      <c r="FI115" s="198"/>
      <c r="FJ115" s="198"/>
      <c r="FK115" s="198"/>
      <c r="FL115" s="198"/>
      <c r="FM115" s="198"/>
      <c r="FN115" s="198"/>
      <c r="FO115" s="198"/>
      <c r="FP115" s="198"/>
      <c r="FQ115" s="198"/>
      <c r="FR115" s="198"/>
      <c r="FS115" s="198"/>
      <c r="FT115" s="198"/>
      <c r="FU115" s="198"/>
      <c r="FV115" s="198"/>
      <c r="FW115" s="198"/>
      <c r="FX115" s="198"/>
      <c r="FY115" s="198"/>
      <c r="FZ115" s="198"/>
      <c r="GA115" s="198"/>
      <c r="GB115" s="198"/>
      <c r="GC115" s="198"/>
      <c r="GD115" s="198"/>
      <c r="GE115" s="198"/>
      <c r="GF115" s="198"/>
      <c r="GG115" s="198"/>
      <c r="GH115" s="198"/>
      <c r="GI115" s="198"/>
      <c r="GJ115" s="198"/>
      <c r="GK115" s="198"/>
      <c r="GL115" s="198"/>
      <c r="GM115" s="198"/>
      <c r="GN115" s="198"/>
      <c r="GO115" s="198"/>
      <c r="GP115" s="198"/>
      <c r="GQ115" s="198"/>
      <c r="GR115" s="198"/>
      <c r="GS115" s="198"/>
      <c r="GT115" s="198"/>
      <c r="GU115" s="198"/>
      <c r="GV115" s="198"/>
      <c r="GW115" s="198"/>
      <c r="GX115" s="198"/>
      <c r="GY115" s="198"/>
      <c r="GZ115" s="198"/>
      <c r="HA115" s="198"/>
      <c r="HB115" s="198"/>
      <c r="HC115" s="198"/>
      <c r="HD115" s="198"/>
      <c r="HE115" s="198"/>
      <c r="HF115" s="198"/>
      <c r="HG115" s="198"/>
      <c r="HH115" s="198"/>
      <c r="HI115" s="198"/>
      <c r="HJ115" s="198"/>
      <c r="HK115" s="198"/>
      <c r="HL115" s="198"/>
      <c r="HM115" s="198"/>
      <c r="HN115" s="198"/>
      <c r="HO115" s="198"/>
      <c r="HP115" s="198"/>
      <c r="HQ115" s="198"/>
      <c r="HR115" s="198"/>
      <c r="HS115" s="198"/>
      <c r="HT115" s="198"/>
      <c r="HU115" s="198"/>
      <c r="HV115" s="198"/>
      <c r="HW115" s="198"/>
      <c r="HX115" s="198"/>
      <c r="HY115" s="198"/>
      <c r="HZ115" s="198"/>
      <c r="IA115" s="198"/>
      <c r="IB115" s="198"/>
      <c r="IC115" s="198"/>
      <c r="ID115" s="198"/>
      <c r="IE115" s="198"/>
      <c r="IF115" s="198"/>
      <c r="IG115" s="198"/>
      <c r="IH115" s="198"/>
      <c r="II115" s="198"/>
      <c r="IJ115" s="198"/>
      <c r="IK115" s="198"/>
      <c r="IL115" s="198"/>
      <c r="IM115" s="198"/>
      <c r="IN115" s="198"/>
      <c r="IO115" s="198"/>
      <c r="IP115" s="198"/>
      <c r="IQ115" s="198"/>
      <c r="IR115" s="198"/>
      <c r="IS115" s="198"/>
    </row>
    <row r="116" spans="1:253" ht="35.450000000000003" customHeight="1" outlineLevel="1" x14ac:dyDescent="0.25">
      <c r="A116" s="211"/>
      <c r="B116" s="400" t="s">
        <v>1024</v>
      </c>
      <c r="C116" s="561"/>
      <c r="D116" s="561"/>
      <c r="E116" s="624">
        <f t="shared" si="12"/>
        <v>0</v>
      </c>
      <c r="F116" s="626"/>
      <c r="G116" s="623"/>
      <c r="H116" s="623"/>
      <c r="I116" s="623"/>
      <c r="J116" s="623"/>
      <c r="K116" s="529"/>
      <c r="L116" s="220"/>
      <c r="M116" s="220"/>
      <c r="N116" s="6"/>
      <c r="O116" s="6"/>
      <c r="P116" s="6"/>
      <c r="Q116" s="6"/>
      <c r="R116" s="6"/>
      <c r="S116" s="6"/>
      <c r="T116" s="6"/>
      <c r="U116" s="221"/>
      <c r="V116" s="221"/>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row>
    <row r="117" spans="1:253" ht="35.450000000000003" customHeight="1" outlineLevel="1" x14ac:dyDescent="0.25">
      <c r="A117" s="211"/>
      <c r="B117" s="400" t="s">
        <v>967</v>
      </c>
      <c r="C117" s="561"/>
      <c r="D117" s="561"/>
      <c r="E117" s="625">
        <f t="shared" si="12"/>
        <v>35</v>
      </c>
      <c r="F117" s="626"/>
      <c r="G117" s="626"/>
      <c r="H117" s="626"/>
      <c r="I117" s="626"/>
      <c r="J117" s="626">
        <v>35</v>
      </c>
      <c r="K117" s="529"/>
      <c r="L117" s="220"/>
      <c r="M117" s="220"/>
      <c r="N117" s="6"/>
      <c r="O117" s="6"/>
      <c r="P117" s="6"/>
      <c r="Q117" s="6"/>
      <c r="R117" s="6"/>
      <c r="S117" s="6"/>
      <c r="T117" s="6"/>
      <c r="U117" s="221"/>
      <c r="V117" s="221"/>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row>
    <row r="118" spans="1:253" ht="24.2" customHeight="1" x14ac:dyDescent="0.25">
      <c r="A118" s="181" t="s">
        <v>146</v>
      </c>
      <c r="B118" s="203" t="s">
        <v>1235</v>
      </c>
      <c r="C118" s="415"/>
      <c r="D118" s="415"/>
      <c r="E118" s="623">
        <f t="shared" si="12"/>
        <v>29499.559000000001</v>
      </c>
      <c r="F118" s="623">
        <v>60</v>
      </c>
      <c r="G118" s="623">
        <f>SUM(G119:G132)</f>
        <v>0</v>
      </c>
      <c r="H118" s="623">
        <f>H123+H129</f>
        <v>0</v>
      </c>
      <c r="I118" s="623">
        <f>SUM(I119:I132)</f>
        <v>18906.665000000001</v>
      </c>
      <c r="J118" s="623">
        <f>SUM(J119:J123)+J129</f>
        <v>10592.894</v>
      </c>
      <c r="K118" s="529"/>
      <c r="L118" s="220"/>
      <c r="M118" s="220"/>
      <c r="N118" s="6"/>
      <c r="O118" s="6"/>
      <c r="P118" s="247">
        <f>E118-H118-I118-J118-G118</f>
        <v>0</v>
      </c>
      <c r="Q118" s="6"/>
      <c r="R118" s="6"/>
      <c r="S118" s="6"/>
      <c r="T118" s="6"/>
      <c r="U118" s="221"/>
      <c r="V118" s="221"/>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row>
    <row r="119" spans="1:253" ht="33.6" customHeight="1" outlineLevel="1" x14ac:dyDescent="0.25">
      <c r="A119" s="169" t="s">
        <v>22</v>
      </c>
      <c r="B119" s="202" t="s">
        <v>1062</v>
      </c>
      <c r="C119" s="528"/>
      <c r="D119" s="528"/>
      <c r="E119" s="624">
        <f t="shared" si="12"/>
        <v>18906.665000000001</v>
      </c>
      <c r="F119" s="624"/>
      <c r="G119" s="624"/>
      <c r="H119" s="624"/>
      <c r="I119" s="624">
        <f>19165+'Biểu cân đối_tinh giao'!G24+'CHi khác theo biên chế trường'!J123</f>
        <v>18906.665000000001</v>
      </c>
      <c r="J119" s="624"/>
      <c r="K119" s="529"/>
      <c r="L119" s="396" t="e">
        <f>SUM(#REF!)</f>
        <v>#REF!</v>
      </c>
      <c r="M119" s="397" t="e">
        <f>#REF!-L119</f>
        <v>#REF!</v>
      </c>
      <c r="P119" s="217" t="e">
        <f>G119+#REF!</f>
        <v>#REF!</v>
      </c>
      <c r="U119" s="218"/>
      <c r="V119" s="218"/>
    </row>
    <row r="120" spans="1:253" ht="18.95" customHeight="1" outlineLevel="1" x14ac:dyDescent="0.25">
      <c r="A120" s="169" t="s">
        <v>22</v>
      </c>
      <c r="B120" s="398" t="s">
        <v>1060</v>
      </c>
      <c r="C120" s="556"/>
      <c r="D120" s="556"/>
      <c r="E120" s="624">
        <f t="shared" si="12"/>
        <v>170.93899999999999</v>
      </c>
      <c r="F120" s="624"/>
      <c r="G120" s="624"/>
      <c r="H120" s="624"/>
      <c r="I120" s="624"/>
      <c r="J120" s="624">
        <f>141.851+$M$28</f>
        <v>170.93899999999999</v>
      </c>
      <c r="K120" s="529"/>
      <c r="L120" s="219"/>
      <c r="M120" s="219"/>
      <c r="U120" s="218"/>
      <c r="V120" s="218"/>
    </row>
    <row r="121" spans="1:253" ht="21.6" customHeight="1" outlineLevel="1" x14ac:dyDescent="0.25">
      <c r="A121" s="169" t="s">
        <v>22</v>
      </c>
      <c r="B121" s="398" t="s">
        <v>1260</v>
      </c>
      <c r="C121" s="556"/>
      <c r="D121" s="556"/>
      <c r="E121" s="624">
        <f t="shared" si="12"/>
        <v>0</v>
      </c>
      <c r="F121" s="624"/>
      <c r="G121" s="624"/>
      <c r="H121" s="624"/>
      <c r="I121" s="624"/>
      <c r="J121" s="624"/>
      <c r="K121" s="415"/>
      <c r="L121" s="219"/>
      <c r="M121" s="219"/>
      <c r="U121" s="218"/>
      <c r="V121" s="218"/>
    </row>
    <row r="122" spans="1:253" ht="21.6" customHeight="1" outlineLevel="1" x14ac:dyDescent="0.25">
      <c r="A122" s="169" t="s">
        <v>22</v>
      </c>
      <c r="B122" s="398" t="s">
        <v>1114</v>
      </c>
      <c r="C122" s="556"/>
      <c r="D122" s="556"/>
      <c r="E122" s="625">
        <f t="shared" si="12"/>
        <v>146.125</v>
      </c>
      <c r="F122" s="624"/>
      <c r="G122" s="624"/>
      <c r="H122" s="624"/>
      <c r="I122" s="624"/>
      <c r="J122" s="624">
        <v>146.125</v>
      </c>
      <c r="K122" s="415"/>
      <c r="L122" s="219"/>
      <c r="M122" s="219"/>
      <c r="U122" s="218"/>
      <c r="V122" s="218"/>
    </row>
    <row r="123" spans="1:253" ht="18.95" customHeight="1" x14ac:dyDescent="0.25">
      <c r="A123" s="204" t="s">
        <v>22</v>
      </c>
      <c r="B123" s="399" t="s">
        <v>1020</v>
      </c>
      <c r="C123" s="559"/>
      <c r="D123" s="559"/>
      <c r="E123" s="623">
        <f>SUM(G123:J123)</f>
        <v>10081.83</v>
      </c>
      <c r="F123" s="623"/>
      <c r="G123" s="623"/>
      <c r="H123" s="623"/>
      <c r="I123" s="623"/>
      <c r="J123" s="623">
        <f>SUM(J124:J128)</f>
        <v>10081.83</v>
      </c>
      <c r="K123" s="529"/>
      <c r="L123" s="219"/>
      <c r="M123" s="219"/>
      <c r="U123" s="218"/>
      <c r="V123" s="218"/>
    </row>
    <row r="124" spans="1:253" ht="32.85" customHeight="1" outlineLevel="1" x14ac:dyDescent="0.25">
      <c r="A124" s="211"/>
      <c r="B124" s="400" t="s">
        <v>1021</v>
      </c>
      <c r="C124" s="561"/>
      <c r="D124" s="561"/>
      <c r="E124" s="624">
        <f t="shared" si="12"/>
        <v>0</v>
      </c>
      <c r="F124" s="626"/>
      <c r="G124" s="626"/>
      <c r="H124" s="626"/>
      <c r="I124" s="626"/>
      <c r="J124" s="626">
        <v>0</v>
      </c>
      <c r="K124" s="529"/>
      <c r="L124" s="206"/>
      <c r="M124" s="206"/>
      <c r="N124" s="198"/>
      <c r="O124" s="198"/>
      <c r="P124" s="198"/>
      <c r="Q124" s="198"/>
      <c r="R124" s="198"/>
      <c r="S124" s="198"/>
      <c r="T124" s="198"/>
      <c r="U124" s="207"/>
      <c r="V124" s="207"/>
      <c r="W124" s="198"/>
      <c r="X124" s="198"/>
      <c r="Y124" s="198"/>
      <c r="Z124" s="198"/>
      <c r="AA124" s="198"/>
      <c r="AB124" s="198"/>
      <c r="AC124" s="198"/>
      <c r="AD124" s="198"/>
      <c r="AE124" s="198"/>
      <c r="AF124" s="198"/>
      <c r="AG124" s="198"/>
      <c r="AH124" s="198"/>
      <c r="AI124" s="198"/>
      <c r="AJ124" s="198"/>
      <c r="AK124" s="198"/>
      <c r="AL124" s="198"/>
      <c r="AM124" s="198"/>
      <c r="AN124" s="198"/>
      <c r="AO124" s="198"/>
      <c r="AP124" s="198"/>
      <c r="AQ124" s="198"/>
      <c r="AR124" s="198"/>
      <c r="AS124" s="198"/>
      <c r="AT124" s="198"/>
      <c r="AU124" s="198"/>
      <c r="AV124" s="198"/>
      <c r="AW124" s="198"/>
      <c r="AX124" s="198"/>
      <c r="AY124" s="198"/>
      <c r="AZ124" s="198"/>
      <c r="BA124" s="198"/>
      <c r="BB124" s="198"/>
      <c r="BC124" s="198"/>
      <c r="BD124" s="198"/>
      <c r="BE124" s="198"/>
      <c r="BF124" s="198"/>
      <c r="BG124" s="198"/>
      <c r="BH124" s="198"/>
      <c r="BI124" s="198"/>
      <c r="BJ124" s="198"/>
      <c r="BK124" s="198"/>
      <c r="BL124" s="198"/>
      <c r="BM124" s="198"/>
      <c r="BN124" s="198"/>
      <c r="BO124" s="198"/>
      <c r="BP124" s="198"/>
      <c r="BQ124" s="198"/>
      <c r="BR124" s="198"/>
      <c r="BS124" s="198"/>
      <c r="BT124" s="198"/>
      <c r="BU124" s="198"/>
      <c r="BV124" s="198"/>
      <c r="BW124" s="198"/>
      <c r="BX124" s="198"/>
      <c r="BY124" s="198"/>
      <c r="BZ124" s="198"/>
      <c r="CA124" s="198"/>
      <c r="CB124" s="198"/>
      <c r="CC124" s="198"/>
      <c r="CD124" s="198"/>
      <c r="CE124" s="198"/>
      <c r="CF124" s="198"/>
      <c r="CG124" s="198"/>
      <c r="CH124" s="198"/>
      <c r="CI124" s="198"/>
      <c r="CJ124" s="198"/>
      <c r="CK124" s="198"/>
      <c r="CL124" s="198"/>
      <c r="CM124" s="198"/>
      <c r="CN124" s="198"/>
      <c r="CO124" s="198"/>
      <c r="CP124" s="198"/>
      <c r="CQ124" s="198"/>
      <c r="CR124" s="198"/>
      <c r="CS124" s="198"/>
      <c r="CT124" s="198"/>
      <c r="CU124" s="198"/>
      <c r="CV124" s="198"/>
      <c r="CW124" s="198"/>
      <c r="CX124" s="198"/>
      <c r="CY124" s="198"/>
      <c r="CZ124" s="198"/>
      <c r="DA124" s="198"/>
      <c r="DB124" s="198"/>
      <c r="DC124" s="198"/>
      <c r="DD124" s="198"/>
      <c r="DE124" s="198"/>
      <c r="DF124" s="198"/>
      <c r="DG124" s="198"/>
      <c r="DH124" s="198"/>
      <c r="DI124" s="198"/>
      <c r="DJ124" s="198"/>
      <c r="DK124" s="198"/>
      <c r="DL124" s="198"/>
      <c r="DM124" s="198"/>
      <c r="DN124" s="198"/>
      <c r="DO124" s="198"/>
      <c r="DP124" s="198"/>
      <c r="DQ124" s="198"/>
      <c r="DR124" s="198"/>
      <c r="DS124" s="198"/>
      <c r="DT124" s="198"/>
      <c r="DU124" s="198"/>
      <c r="DV124" s="198"/>
      <c r="DW124" s="198"/>
      <c r="DX124" s="198"/>
      <c r="DY124" s="198"/>
      <c r="DZ124" s="198"/>
      <c r="EA124" s="198"/>
      <c r="EB124" s="198"/>
      <c r="EC124" s="198"/>
      <c r="ED124" s="198"/>
      <c r="EE124" s="198"/>
      <c r="EF124" s="198"/>
      <c r="EG124" s="198"/>
      <c r="EH124" s="198"/>
      <c r="EI124" s="198"/>
      <c r="EJ124" s="198"/>
      <c r="EK124" s="198"/>
      <c r="EL124" s="198"/>
      <c r="EM124" s="198"/>
      <c r="EN124" s="198"/>
      <c r="EO124" s="198"/>
      <c r="EP124" s="198"/>
      <c r="EQ124" s="198"/>
      <c r="ER124" s="198"/>
      <c r="ES124" s="198"/>
      <c r="ET124" s="198"/>
      <c r="EU124" s="198"/>
      <c r="EV124" s="198"/>
      <c r="EW124" s="198"/>
      <c r="EX124" s="198"/>
      <c r="EY124" s="198"/>
      <c r="EZ124" s="198"/>
      <c r="FA124" s="198"/>
      <c r="FB124" s="198"/>
      <c r="FC124" s="198"/>
      <c r="FD124" s="198"/>
      <c r="FE124" s="198"/>
      <c r="FF124" s="198"/>
      <c r="FG124" s="198"/>
      <c r="FH124" s="198"/>
      <c r="FI124" s="198"/>
      <c r="FJ124" s="198"/>
      <c r="FK124" s="198"/>
      <c r="FL124" s="198"/>
      <c r="FM124" s="198"/>
      <c r="FN124" s="198"/>
      <c r="FO124" s="198"/>
      <c r="FP124" s="198"/>
      <c r="FQ124" s="198"/>
      <c r="FR124" s="198"/>
      <c r="FS124" s="198"/>
      <c r="FT124" s="198"/>
      <c r="FU124" s="198"/>
      <c r="FV124" s="198"/>
      <c r="FW124" s="198"/>
      <c r="FX124" s="198"/>
      <c r="FY124" s="198"/>
      <c r="FZ124" s="198"/>
      <c r="GA124" s="198"/>
      <c r="GB124" s="198"/>
      <c r="GC124" s="198"/>
      <c r="GD124" s="198"/>
      <c r="GE124" s="198"/>
      <c r="GF124" s="198"/>
      <c r="GG124" s="198"/>
      <c r="GH124" s="198"/>
      <c r="GI124" s="198"/>
      <c r="GJ124" s="198"/>
      <c r="GK124" s="198"/>
      <c r="GL124" s="198"/>
      <c r="GM124" s="198"/>
      <c r="GN124" s="198"/>
      <c r="GO124" s="198"/>
      <c r="GP124" s="198"/>
      <c r="GQ124" s="198"/>
      <c r="GR124" s="198"/>
      <c r="GS124" s="198"/>
      <c r="GT124" s="198"/>
      <c r="GU124" s="198"/>
      <c r="GV124" s="198"/>
      <c r="GW124" s="198"/>
      <c r="GX124" s="198"/>
      <c r="GY124" s="198"/>
      <c r="GZ124" s="198"/>
      <c r="HA124" s="198"/>
      <c r="HB124" s="198"/>
      <c r="HC124" s="198"/>
      <c r="HD124" s="198"/>
      <c r="HE124" s="198"/>
      <c r="HF124" s="198"/>
      <c r="HG124" s="198"/>
      <c r="HH124" s="198"/>
      <c r="HI124" s="198"/>
      <c r="HJ124" s="198"/>
      <c r="HK124" s="198"/>
      <c r="HL124" s="198"/>
      <c r="HM124" s="198"/>
      <c r="HN124" s="198"/>
      <c r="HO124" s="198"/>
      <c r="HP124" s="198"/>
      <c r="HQ124" s="198"/>
      <c r="HR124" s="198"/>
      <c r="HS124" s="198"/>
      <c r="HT124" s="198"/>
      <c r="HU124" s="198"/>
      <c r="HV124" s="198"/>
      <c r="HW124" s="198"/>
      <c r="HX124" s="198"/>
      <c r="HY124" s="198"/>
      <c r="HZ124" s="198"/>
      <c r="IA124" s="198"/>
      <c r="IB124" s="198"/>
      <c r="IC124" s="198"/>
      <c r="ID124" s="198"/>
      <c r="IE124" s="198"/>
      <c r="IF124" s="198"/>
      <c r="IG124" s="198"/>
      <c r="IH124" s="198"/>
      <c r="II124" s="198"/>
      <c r="IJ124" s="198"/>
      <c r="IK124" s="198"/>
      <c r="IL124" s="198"/>
      <c r="IM124" s="198"/>
      <c r="IN124" s="198"/>
      <c r="IO124" s="198"/>
      <c r="IP124" s="198"/>
      <c r="IQ124" s="198"/>
      <c r="IR124" s="198"/>
      <c r="IS124" s="198"/>
    </row>
    <row r="125" spans="1:253" ht="18.600000000000001" customHeight="1" outlineLevel="1" x14ac:dyDescent="0.25">
      <c r="A125" s="401"/>
      <c r="B125" s="402" t="s">
        <v>1022</v>
      </c>
      <c r="C125" s="564"/>
      <c r="D125" s="564"/>
      <c r="E125" s="625">
        <f t="shared" si="12"/>
        <v>0</v>
      </c>
      <c r="F125" s="627"/>
      <c r="G125" s="627"/>
      <c r="H125" s="627"/>
      <c r="I125" s="627"/>
      <c r="J125" s="627">
        <v>0</v>
      </c>
      <c r="K125" s="565"/>
      <c r="L125" s="220"/>
      <c r="M125" s="220"/>
      <c r="N125" s="6"/>
      <c r="O125" s="6"/>
      <c r="P125" s="6"/>
      <c r="Q125" s="6"/>
      <c r="R125" s="6"/>
      <c r="S125" s="6"/>
      <c r="T125" s="6"/>
      <c r="U125" s="221"/>
      <c r="V125" s="221"/>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row>
    <row r="126" spans="1:253" ht="34.5" customHeight="1" outlineLevel="1" x14ac:dyDescent="0.25">
      <c r="A126" s="211"/>
      <c r="B126" s="400" t="s">
        <v>1061</v>
      </c>
      <c r="C126" s="561"/>
      <c r="D126" s="561"/>
      <c r="E126" s="625">
        <f t="shared" si="12"/>
        <v>437.2</v>
      </c>
      <c r="F126" s="626"/>
      <c r="G126" s="626"/>
      <c r="H126" s="626"/>
      <c r="I126" s="626"/>
      <c r="J126" s="626">
        <v>437.2</v>
      </c>
      <c r="K126" s="529"/>
      <c r="L126" s="220"/>
      <c r="M126" s="220"/>
      <c r="N126" s="6"/>
      <c r="O126" s="6"/>
      <c r="P126" s="6"/>
      <c r="Q126" s="6"/>
      <c r="R126" s="6"/>
      <c r="S126" s="6"/>
      <c r="T126" s="6"/>
      <c r="U126" s="221"/>
      <c r="V126" s="221"/>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row>
    <row r="127" spans="1:253" ht="49.7" customHeight="1" outlineLevel="1" x14ac:dyDescent="0.25">
      <c r="A127" s="211"/>
      <c r="B127" s="400" t="s">
        <v>1029</v>
      </c>
      <c r="C127" s="561"/>
      <c r="D127" s="561"/>
      <c r="E127" s="625">
        <f t="shared" si="12"/>
        <v>1818.61</v>
      </c>
      <c r="F127" s="626"/>
      <c r="G127" s="626"/>
      <c r="H127" s="626"/>
      <c r="I127" s="626"/>
      <c r="J127" s="626">
        <f>1818.61</f>
        <v>1818.61</v>
      </c>
      <c r="K127" s="529"/>
      <c r="L127" s="220"/>
      <c r="M127" s="220"/>
      <c r="N127" s="6"/>
      <c r="O127" s="6"/>
      <c r="P127" s="6"/>
      <c r="Q127" s="6"/>
      <c r="R127" s="6"/>
      <c r="S127" s="6"/>
      <c r="T127" s="6"/>
      <c r="U127" s="221"/>
      <c r="V127" s="221"/>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row>
    <row r="128" spans="1:253" ht="32.85" customHeight="1" outlineLevel="1" x14ac:dyDescent="0.25">
      <c r="A128" s="211"/>
      <c r="B128" s="400" t="s">
        <v>964</v>
      </c>
      <c r="C128" s="561"/>
      <c r="D128" s="561"/>
      <c r="E128" s="625">
        <f t="shared" si="12"/>
        <v>7826.02</v>
      </c>
      <c r="F128" s="626"/>
      <c r="G128" s="626"/>
      <c r="H128" s="626"/>
      <c r="I128" s="626"/>
      <c r="J128" s="626">
        <f>7826.52-0.023-0.477</f>
        <v>7826.02</v>
      </c>
      <c r="K128" s="529"/>
      <c r="L128" s="220"/>
      <c r="M128" s="220"/>
      <c r="N128" s="6"/>
      <c r="O128" s="6"/>
      <c r="P128" s="6"/>
      <c r="Q128" s="6"/>
      <c r="R128" s="6"/>
      <c r="S128" s="6"/>
      <c r="T128" s="6"/>
      <c r="U128" s="221"/>
      <c r="V128" s="221"/>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row>
    <row r="129" spans="1:253" ht="18.600000000000001" customHeight="1" x14ac:dyDescent="0.25">
      <c r="A129" s="204" t="s">
        <v>22</v>
      </c>
      <c r="B129" s="399" t="s">
        <v>1023</v>
      </c>
      <c r="C129" s="559"/>
      <c r="D129" s="559"/>
      <c r="E129" s="623">
        <f>SUM(G129:J129)</f>
        <v>194</v>
      </c>
      <c r="F129" s="623"/>
      <c r="G129" s="623"/>
      <c r="H129" s="623"/>
      <c r="I129" s="623"/>
      <c r="J129" s="623">
        <f>SUM(J130:J132)</f>
        <v>194</v>
      </c>
      <c r="K129" s="529"/>
      <c r="L129" s="220"/>
      <c r="M129" s="220"/>
      <c r="N129" s="6"/>
      <c r="O129" s="6"/>
      <c r="P129" s="6"/>
      <c r="Q129" s="6"/>
      <c r="R129" s="6"/>
      <c r="S129" s="6"/>
      <c r="T129" s="6"/>
      <c r="U129" s="221"/>
      <c r="V129" s="221"/>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row>
    <row r="130" spans="1:253" ht="36" customHeight="1" outlineLevel="1" x14ac:dyDescent="0.25">
      <c r="A130" s="211"/>
      <c r="B130" s="400" t="s">
        <v>966</v>
      </c>
      <c r="C130" s="561"/>
      <c r="D130" s="561"/>
      <c r="E130" s="624">
        <f t="shared" si="12"/>
        <v>0</v>
      </c>
      <c r="F130" s="626"/>
      <c r="G130" s="626"/>
      <c r="H130" s="626"/>
      <c r="I130" s="626"/>
      <c r="J130" s="626">
        <v>0</v>
      </c>
      <c r="K130" s="529"/>
      <c r="L130" s="206"/>
      <c r="M130" s="206"/>
      <c r="N130" s="198"/>
      <c r="O130" s="198"/>
      <c r="P130" s="198"/>
      <c r="Q130" s="198"/>
      <c r="R130" s="198"/>
      <c r="S130" s="198"/>
      <c r="T130" s="198"/>
      <c r="U130" s="207"/>
      <c r="V130" s="207"/>
      <c r="W130" s="198"/>
      <c r="X130" s="198"/>
      <c r="Y130" s="198"/>
      <c r="Z130" s="198"/>
      <c r="AA130" s="198"/>
      <c r="AB130" s="198"/>
      <c r="AC130" s="198"/>
      <c r="AD130" s="198"/>
      <c r="AE130" s="198"/>
      <c r="AF130" s="198"/>
      <c r="AG130" s="198"/>
      <c r="AH130" s="198"/>
      <c r="AI130" s="198"/>
      <c r="AJ130" s="198"/>
      <c r="AK130" s="198"/>
      <c r="AL130" s="198"/>
      <c r="AM130" s="198"/>
      <c r="AN130" s="198"/>
      <c r="AO130" s="198"/>
      <c r="AP130" s="198"/>
      <c r="AQ130" s="198"/>
      <c r="AR130" s="198"/>
      <c r="AS130" s="198"/>
      <c r="AT130" s="198"/>
      <c r="AU130" s="198"/>
      <c r="AV130" s="198"/>
      <c r="AW130" s="198"/>
      <c r="AX130" s="198"/>
      <c r="AY130" s="198"/>
      <c r="AZ130" s="198"/>
      <c r="BA130" s="198"/>
      <c r="BB130" s="198"/>
      <c r="BC130" s="198"/>
      <c r="BD130" s="198"/>
      <c r="BE130" s="198"/>
      <c r="BF130" s="198"/>
      <c r="BG130" s="198"/>
      <c r="BH130" s="198"/>
      <c r="BI130" s="198"/>
      <c r="BJ130" s="198"/>
      <c r="BK130" s="198"/>
      <c r="BL130" s="198"/>
      <c r="BM130" s="198"/>
      <c r="BN130" s="198"/>
      <c r="BO130" s="198"/>
      <c r="BP130" s="198"/>
      <c r="BQ130" s="198"/>
      <c r="BR130" s="198"/>
      <c r="BS130" s="198"/>
      <c r="BT130" s="198"/>
      <c r="BU130" s="198"/>
      <c r="BV130" s="198"/>
      <c r="BW130" s="198"/>
      <c r="BX130" s="198"/>
      <c r="BY130" s="198"/>
      <c r="BZ130" s="198"/>
      <c r="CA130" s="198"/>
      <c r="CB130" s="198"/>
      <c r="CC130" s="198"/>
      <c r="CD130" s="198"/>
      <c r="CE130" s="198"/>
      <c r="CF130" s="198"/>
      <c r="CG130" s="198"/>
      <c r="CH130" s="198"/>
      <c r="CI130" s="198"/>
      <c r="CJ130" s="198"/>
      <c r="CK130" s="198"/>
      <c r="CL130" s="198"/>
      <c r="CM130" s="198"/>
      <c r="CN130" s="198"/>
      <c r="CO130" s="198"/>
      <c r="CP130" s="198"/>
      <c r="CQ130" s="198"/>
      <c r="CR130" s="198"/>
      <c r="CS130" s="198"/>
      <c r="CT130" s="198"/>
      <c r="CU130" s="198"/>
      <c r="CV130" s="198"/>
      <c r="CW130" s="198"/>
      <c r="CX130" s="198"/>
      <c r="CY130" s="198"/>
      <c r="CZ130" s="198"/>
      <c r="DA130" s="198"/>
      <c r="DB130" s="198"/>
      <c r="DC130" s="198"/>
      <c r="DD130" s="198"/>
      <c r="DE130" s="198"/>
      <c r="DF130" s="198"/>
      <c r="DG130" s="198"/>
      <c r="DH130" s="198"/>
      <c r="DI130" s="198"/>
      <c r="DJ130" s="198"/>
      <c r="DK130" s="198"/>
      <c r="DL130" s="198"/>
      <c r="DM130" s="198"/>
      <c r="DN130" s="198"/>
      <c r="DO130" s="198"/>
      <c r="DP130" s="198"/>
      <c r="DQ130" s="198"/>
      <c r="DR130" s="198"/>
      <c r="DS130" s="198"/>
      <c r="DT130" s="198"/>
      <c r="DU130" s="198"/>
      <c r="DV130" s="198"/>
      <c r="DW130" s="198"/>
      <c r="DX130" s="198"/>
      <c r="DY130" s="198"/>
      <c r="DZ130" s="198"/>
      <c r="EA130" s="198"/>
      <c r="EB130" s="198"/>
      <c r="EC130" s="198"/>
      <c r="ED130" s="198"/>
      <c r="EE130" s="198"/>
      <c r="EF130" s="198"/>
      <c r="EG130" s="198"/>
      <c r="EH130" s="198"/>
      <c r="EI130" s="198"/>
      <c r="EJ130" s="198"/>
      <c r="EK130" s="198"/>
      <c r="EL130" s="198"/>
      <c r="EM130" s="198"/>
      <c r="EN130" s="198"/>
      <c r="EO130" s="198"/>
      <c r="EP130" s="198"/>
      <c r="EQ130" s="198"/>
      <c r="ER130" s="198"/>
      <c r="ES130" s="198"/>
      <c r="ET130" s="198"/>
      <c r="EU130" s="198"/>
      <c r="EV130" s="198"/>
      <c r="EW130" s="198"/>
      <c r="EX130" s="198"/>
      <c r="EY130" s="198"/>
      <c r="EZ130" s="198"/>
      <c r="FA130" s="198"/>
      <c r="FB130" s="198"/>
      <c r="FC130" s="198"/>
      <c r="FD130" s="198"/>
      <c r="FE130" s="198"/>
      <c r="FF130" s="198"/>
      <c r="FG130" s="198"/>
      <c r="FH130" s="198"/>
      <c r="FI130" s="198"/>
      <c r="FJ130" s="198"/>
      <c r="FK130" s="198"/>
      <c r="FL130" s="198"/>
      <c r="FM130" s="198"/>
      <c r="FN130" s="198"/>
      <c r="FO130" s="198"/>
      <c r="FP130" s="198"/>
      <c r="FQ130" s="198"/>
      <c r="FR130" s="198"/>
      <c r="FS130" s="198"/>
      <c r="FT130" s="198"/>
      <c r="FU130" s="198"/>
      <c r="FV130" s="198"/>
      <c r="FW130" s="198"/>
      <c r="FX130" s="198"/>
      <c r="FY130" s="198"/>
      <c r="FZ130" s="198"/>
      <c r="GA130" s="198"/>
      <c r="GB130" s="198"/>
      <c r="GC130" s="198"/>
      <c r="GD130" s="198"/>
      <c r="GE130" s="198"/>
      <c r="GF130" s="198"/>
      <c r="GG130" s="198"/>
      <c r="GH130" s="198"/>
      <c r="GI130" s="198"/>
      <c r="GJ130" s="198"/>
      <c r="GK130" s="198"/>
      <c r="GL130" s="198"/>
      <c r="GM130" s="198"/>
      <c r="GN130" s="198"/>
      <c r="GO130" s="198"/>
      <c r="GP130" s="198"/>
      <c r="GQ130" s="198"/>
      <c r="GR130" s="198"/>
      <c r="GS130" s="198"/>
      <c r="GT130" s="198"/>
      <c r="GU130" s="198"/>
      <c r="GV130" s="198"/>
      <c r="GW130" s="198"/>
      <c r="GX130" s="198"/>
      <c r="GY130" s="198"/>
      <c r="GZ130" s="198"/>
      <c r="HA130" s="198"/>
      <c r="HB130" s="198"/>
      <c r="HC130" s="198"/>
      <c r="HD130" s="198"/>
      <c r="HE130" s="198"/>
      <c r="HF130" s="198"/>
      <c r="HG130" s="198"/>
      <c r="HH130" s="198"/>
      <c r="HI130" s="198"/>
      <c r="HJ130" s="198"/>
      <c r="HK130" s="198"/>
      <c r="HL130" s="198"/>
      <c r="HM130" s="198"/>
      <c r="HN130" s="198"/>
      <c r="HO130" s="198"/>
      <c r="HP130" s="198"/>
      <c r="HQ130" s="198"/>
      <c r="HR130" s="198"/>
      <c r="HS130" s="198"/>
      <c r="HT130" s="198"/>
      <c r="HU130" s="198"/>
      <c r="HV130" s="198"/>
      <c r="HW130" s="198"/>
      <c r="HX130" s="198"/>
      <c r="HY130" s="198"/>
      <c r="HZ130" s="198"/>
      <c r="IA130" s="198"/>
      <c r="IB130" s="198"/>
      <c r="IC130" s="198"/>
      <c r="ID130" s="198"/>
      <c r="IE130" s="198"/>
      <c r="IF130" s="198"/>
      <c r="IG130" s="198"/>
      <c r="IH130" s="198"/>
      <c r="II130" s="198"/>
      <c r="IJ130" s="198"/>
      <c r="IK130" s="198"/>
      <c r="IL130" s="198"/>
      <c r="IM130" s="198"/>
      <c r="IN130" s="198"/>
      <c r="IO130" s="198"/>
      <c r="IP130" s="198"/>
      <c r="IQ130" s="198"/>
      <c r="IR130" s="198"/>
      <c r="IS130" s="198"/>
    </row>
    <row r="131" spans="1:253" ht="36" customHeight="1" outlineLevel="1" x14ac:dyDescent="0.25">
      <c r="A131" s="211"/>
      <c r="B131" s="400" t="s">
        <v>1024</v>
      </c>
      <c r="C131" s="561"/>
      <c r="D131" s="561"/>
      <c r="E131" s="624">
        <f t="shared" si="12"/>
        <v>0</v>
      </c>
      <c r="F131" s="626"/>
      <c r="G131" s="626"/>
      <c r="H131" s="626"/>
      <c r="I131" s="626"/>
      <c r="J131" s="626"/>
      <c r="K131" s="529"/>
      <c r="L131" s="220"/>
      <c r="M131" s="220"/>
      <c r="N131" s="6"/>
      <c r="O131" s="6"/>
      <c r="P131" s="6"/>
      <c r="Q131" s="6"/>
      <c r="R131" s="6"/>
      <c r="S131" s="6"/>
      <c r="T131" s="6"/>
      <c r="U131" s="221"/>
      <c r="V131" s="221"/>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row>
    <row r="132" spans="1:253" ht="36" customHeight="1" outlineLevel="1" x14ac:dyDescent="0.25">
      <c r="A132" s="211"/>
      <c r="B132" s="400" t="s">
        <v>967</v>
      </c>
      <c r="C132" s="561"/>
      <c r="D132" s="561"/>
      <c r="E132" s="625">
        <f t="shared" si="12"/>
        <v>194</v>
      </c>
      <c r="F132" s="626"/>
      <c r="G132" s="626"/>
      <c r="H132" s="626"/>
      <c r="I132" s="626"/>
      <c r="J132" s="626">
        <v>194</v>
      </c>
      <c r="K132" s="529"/>
      <c r="L132" s="220"/>
      <c r="M132" s="220"/>
      <c r="N132" s="6"/>
      <c r="O132" s="6"/>
      <c r="P132" s="6"/>
      <c r="Q132" s="6"/>
      <c r="R132" s="6"/>
      <c r="S132" s="6"/>
      <c r="T132" s="6"/>
      <c r="U132" s="221"/>
      <c r="V132" s="221"/>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row>
    <row r="133" spans="1:253" ht="19.7" customHeight="1" x14ac:dyDescent="0.25">
      <c r="A133" s="181" t="s">
        <v>338</v>
      </c>
      <c r="B133" s="203" t="s">
        <v>1232</v>
      </c>
      <c r="C133" s="415"/>
      <c r="D133" s="415"/>
      <c r="E133" s="623">
        <f>SUM(G133:J133)</f>
        <v>17470.006999999998</v>
      </c>
      <c r="F133" s="623">
        <v>52</v>
      </c>
      <c r="G133" s="623">
        <f>SUM(G134:G147)</f>
        <v>0</v>
      </c>
      <c r="H133" s="623">
        <f>H138+H144</f>
        <v>0</v>
      </c>
      <c r="I133" s="623">
        <f>SUM(I134:I137)</f>
        <v>12099.9</v>
      </c>
      <c r="J133" s="623">
        <f>SUM(J134:J138)+J144</f>
        <v>5370.107</v>
      </c>
      <c r="K133" s="529"/>
      <c r="L133" s="220"/>
      <c r="M133" s="220"/>
      <c r="N133" s="6"/>
      <c r="O133" s="6"/>
      <c r="P133" s="247">
        <f>E133-H133-I133-J133-G133</f>
        <v>-1.8189894035458565E-12</v>
      </c>
      <c r="Q133" s="6"/>
      <c r="R133" s="6"/>
      <c r="S133" s="6"/>
      <c r="T133" s="6"/>
      <c r="U133" s="221"/>
      <c r="V133" s="221"/>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row>
    <row r="134" spans="1:253" ht="34.700000000000003" customHeight="1" outlineLevel="1" x14ac:dyDescent="0.25">
      <c r="A134" s="169" t="s">
        <v>22</v>
      </c>
      <c r="B134" s="202" t="s">
        <v>1062</v>
      </c>
      <c r="C134" s="528"/>
      <c r="D134" s="528"/>
      <c r="E134" s="624">
        <f>SUM(G134:J134)</f>
        <v>12099.9</v>
      </c>
      <c r="F134" s="624"/>
      <c r="G134" s="624"/>
      <c r="H134" s="624"/>
      <c r="I134" s="624">
        <f>+'CHi khác theo biên chế trường'!J97+11903.9</f>
        <v>12099.9</v>
      </c>
      <c r="J134" s="624"/>
      <c r="K134" s="529"/>
      <c r="L134" s="396" t="e">
        <f>SUM(#REF!)</f>
        <v>#REF!</v>
      </c>
      <c r="M134" s="397" t="e">
        <f>#REF!-L134</f>
        <v>#REF!</v>
      </c>
      <c r="P134" s="217" t="e">
        <f>G134+#REF!</f>
        <v>#REF!</v>
      </c>
      <c r="U134" s="218"/>
      <c r="V134" s="218"/>
    </row>
    <row r="135" spans="1:253" ht="20.45" customHeight="1" outlineLevel="1" x14ac:dyDescent="0.25">
      <c r="A135" s="169" t="s">
        <v>22</v>
      </c>
      <c r="B135" s="398" t="s">
        <v>1060</v>
      </c>
      <c r="C135" s="556"/>
      <c r="D135" s="556"/>
      <c r="E135" s="624">
        <f t="shared" ref="E135:E137" si="13">SUM(G135:J135)</f>
        <v>170.93899999999999</v>
      </c>
      <c r="F135" s="624"/>
      <c r="G135" s="624"/>
      <c r="H135" s="624"/>
      <c r="I135" s="624"/>
      <c r="J135" s="624">
        <f>141.851+$M$28</f>
        <v>170.93899999999999</v>
      </c>
      <c r="K135" s="529"/>
      <c r="L135" s="219"/>
      <c r="M135" s="219"/>
      <c r="U135" s="218"/>
      <c r="V135" s="218"/>
    </row>
    <row r="136" spans="1:253" ht="21.6" customHeight="1" outlineLevel="1" x14ac:dyDescent="0.25">
      <c r="A136" s="169" t="s">
        <v>22</v>
      </c>
      <c r="B136" s="398" t="s">
        <v>1260</v>
      </c>
      <c r="C136" s="556"/>
      <c r="D136" s="556"/>
      <c r="E136" s="624">
        <f t="shared" si="13"/>
        <v>0</v>
      </c>
      <c r="F136" s="624"/>
      <c r="G136" s="624"/>
      <c r="H136" s="624"/>
      <c r="I136" s="624"/>
      <c r="J136" s="624"/>
      <c r="K136" s="415"/>
      <c r="L136" s="219"/>
      <c r="M136" s="219"/>
      <c r="U136" s="218"/>
      <c r="V136" s="218"/>
    </row>
    <row r="137" spans="1:253" ht="21.6" customHeight="1" outlineLevel="1" x14ac:dyDescent="0.25">
      <c r="A137" s="169" t="s">
        <v>22</v>
      </c>
      <c r="B137" s="398" t="s">
        <v>1114</v>
      </c>
      <c r="C137" s="556"/>
      <c r="D137" s="556"/>
      <c r="E137" s="624">
        <f t="shared" si="13"/>
        <v>0</v>
      </c>
      <c r="F137" s="624"/>
      <c r="G137" s="624"/>
      <c r="H137" s="624"/>
      <c r="I137" s="624"/>
      <c r="J137" s="624"/>
      <c r="K137" s="415"/>
      <c r="L137" s="219"/>
      <c r="M137" s="219"/>
      <c r="U137" s="218"/>
      <c r="V137" s="218"/>
    </row>
    <row r="138" spans="1:253" ht="20.45" customHeight="1" x14ac:dyDescent="0.25">
      <c r="A138" s="204" t="s">
        <v>22</v>
      </c>
      <c r="B138" s="399" t="s">
        <v>1020</v>
      </c>
      <c r="C138" s="559"/>
      <c r="D138" s="559"/>
      <c r="E138" s="623">
        <f t="shared" ref="E138:I138" si="14">SUM(E139:E143)</f>
        <v>5127.1679999999997</v>
      </c>
      <c r="F138" s="623">
        <f t="shared" si="14"/>
        <v>0</v>
      </c>
      <c r="G138" s="623">
        <f t="shared" si="14"/>
        <v>0</v>
      </c>
      <c r="H138" s="623">
        <f t="shared" si="14"/>
        <v>0</v>
      </c>
      <c r="I138" s="623">
        <f t="shared" si="14"/>
        <v>0</v>
      </c>
      <c r="J138" s="623">
        <f>SUM(J139:J143)</f>
        <v>5127.1679999999997</v>
      </c>
      <c r="K138" s="529"/>
      <c r="L138" s="219"/>
      <c r="M138" s="219"/>
      <c r="U138" s="218"/>
      <c r="V138" s="218"/>
    </row>
    <row r="139" spans="1:253" ht="34.700000000000003" customHeight="1" outlineLevel="1" x14ac:dyDescent="0.25">
      <c r="A139" s="211"/>
      <c r="B139" s="400" t="s">
        <v>1021</v>
      </c>
      <c r="C139" s="561"/>
      <c r="D139" s="561"/>
      <c r="E139" s="624">
        <f t="shared" ref="E139:E147" si="15">G139+H139+I139+J139</f>
        <v>0</v>
      </c>
      <c r="F139" s="626"/>
      <c r="G139" s="626"/>
      <c r="H139" s="626"/>
      <c r="I139" s="626"/>
      <c r="J139" s="626">
        <v>0</v>
      </c>
      <c r="K139" s="529"/>
      <c r="L139" s="206"/>
      <c r="M139" s="206"/>
      <c r="N139" s="198"/>
      <c r="O139" s="198"/>
      <c r="P139" s="198"/>
      <c r="Q139" s="198"/>
      <c r="R139" s="198"/>
      <c r="S139" s="198"/>
      <c r="T139" s="198"/>
      <c r="U139" s="207"/>
      <c r="V139" s="207"/>
      <c r="W139" s="198"/>
      <c r="X139" s="198"/>
      <c r="Y139" s="198"/>
      <c r="Z139" s="198"/>
      <c r="AA139" s="198"/>
      <c r="AB139" s="198"/>
      <c r="AC139" s="198"/>
      <c r="AD139" s="198"/>
      <c r="AE139" s="198"/>
      <c r="AF139" s="198"/>
      <c r="AG139" s="198"/>
      <c r="AH139" s="198"/>
      <c r="AI139" s="198"/>
      <c r="AJ139" s="198"/>
      <c r="AK139" s="198"/>
      <c r="AL139" s="198"/>
      <c r="AM139" s="198"/>
      <c r="AN139" s="198"/>
      <c r="AO139" s="198"/>
      <c r="AP139" s="198"/>
      <c r="AQ139" s="198"/>
      <c r="AR139" s="198"/>
      <c r="AS139" s="198"/>
      <c r="AT139" s="198"/>
      <c r="AU139" s="198"/>
      <c r="AV139" s="198"/>
      <c r="AW139" s="198"/>
      <c r="AX139" s="198"/>
      <c r="AY139" s="198"/>
      <c r="AZ139" s="198"/>
      <c r="BA139" s="198"/>
      <c r="BB139" s="198"/>
      <c r="BC139" s="198"/>
      <c r="BD139" s="198"/>
      <c r="BE139" s="198"/>
      <c r="BF139" s="198"/>
      <c r="BG139" s="198"/>
      <c r="BH139" s="198"/>
      <c r="BI139" s="198"/>
      <c r="BJ139" s="198"/>
      <c r="BK139" s="198"/>
      <c r="BL139" s="198"/>
      <c r="BM139" s="198"/>
      <c r="BN139" s="198"/>
      <c r="BO139" s="198"/>
      <c r="BP139" s="198"/>
      <c r="BQ139" s="198"/>
      <c r="BR139" s="198"/>
      <c r="BS139" s="198"/>
      <c r="BT139" s="198"/>
      <c r="BU139" s="198"/>
      <c r="BV139" s="198"/>
      <c r="BW139" s="198"/>
      <c r="BX139" s="198"/>
      <c r="BY139" s="198"/>
      <c r="BZ139" s="198"/>
      <c r="CA139" s="198"/>
      <c r="CB139" s="198"/>
      <c r="CC139" s="198"/>
      <c r="CD139" s="198"/>
      <c r="CE139" s="198"/>
      <c r="CF139" s="198"/>
      <c r="CG139" s="198"/>
      <c r="CH139" s="198"/>
      <c r="CI139" s="198"/>
      <c r="CJ139" s="198"/>
      <c r="CK139" s="198"/>
      <c r="CL139" s="198"/>
      <c r="CM139" s="198"/>
      <c r="CN139" s="198"/>
      <c r="CO139" s="198"/>
      <c r="CP139" s="198"/>
      <c r="CQ139" s="198"/>
      <c r="CR139" s="198"/>
      <c r="CS139" s="198"/>
      <c r="CT139" s="198"/>
      <c r="CU139" s="198"/>
      <c r="CV139" s="198"/>
      <c r="CW139" s="198"/>
      <c r="CX139" s="198"/>
      <c r="CY139" s="198"/>
      <c r="CZ139" s="198"/>
      <c r="DA139" s="198"/>
      <c r="DB139" s="198"/>
      <c r="DC139" s="198"/>
      <c r="DD139" s="198"/>
      <c r="DE139" s="198"/>
      <c r="DF139" s="198"/>
      <c r="DG139" s="198"/>
      <c r="DH139" s="198"/>
      <c r="DI139" s="198"/>
      <c r="DJ139" s="198"/>
      <c r="DK139" s="198"/>
      <c r="DL139" s="198"/>
      <c r="DM139" s="198"/>
      <c r="DN139" s="198"/>
      <c r="DO139" s="198"/>
      <c r="DP139" s="198"/>
      <c r="DQ139" s="198"/>
      <c r="DR139" s="198"/>
      <c r="DS139" s="198"/>
      <c r="DT139" s="198"/>
      <c r="DU139" s="198"/>
      <c r="DV139" s="198"/>
      <c r="DW139" s="198"/>
      <c r="DX139" s="198"/>
      <c r="DY139" s="198"/>
      <c r="DZ139" s="198"/>
      <c r="EA139" s="198"/>
      <c r="EB139" s="198"/>
      <c r="EC139" s="198"/>
      <c r="ED139" s="198"/>
      <c r="EE139" s="198"/>
      <c r="EF139" s="198"/>
      <c r="EG139" s="198"/>
      <c r="EH139" s="198"/>
      <c r="EI139" s="198"/>
      <c r="EJ139" s="198"/>
      <c r="EK139" s="198"/>
      <c r="EL139" s="198"/>
      <c r="EM139" s="198"/>
      <c r="EN139" s="198"/>
      <c r="EO139" s="198"/>
      <c r="EP139" s="198"/>
      <c r="EQ139" s="198"/>
      <c r="ER139" s="198"/>
      <c r="ES139" s="198"/>
      <c r="ET139" s="198"/>
      <c r="EU139" s="198"/>
      <c r="EV139" s="198"/>
      <c r="EW139" s="198"/>
      <c r="EX139" s="198"/>
      <c r="EY139" s="198"/>
      <c r="EZ139" s="198"/>
      <c r="FA139" s="198"/>
      <c r="FB139" s="198"/>
      <c r="FC139" s="198"/>
      <c r="FD139" s="198"/>
      <c r="FE139" s="198"/>
      <c r="FF139" s="198"/>
      <c r="FG139" s="198"/>
      <c r="FH139" s="198"/>
      <c r="FI139" s="198"/>
      <c r="FJ139" s="198"/>
      <c r="FK139" s="198"/>
      <c r="FL139" s="198"/>
      <c r="FM139" s="198"/>
      <c r="FN139" s="198"/>
      <c r="FO139" s="198"/>
      <c r="FP139" s="198"/>
      <c r="FQ139" s="198"/>
      <c r="FR139" s="198"/>
      <c r="FS139" s="198"/>
      <c r="FT139" s="198"/>
      <c r="FU139" s="198"/>
      <c r="FV139" s="198"/>
      <c r="FW139" s="198"/>
      <c r="FX139" s="198"/>
      <c r="FY139" s="198"/>
      <c r="FZ139" s="198"/>
      <c r="GA139" s="198"/>
      <c r="GB139" s="198"/>
      <c r="GC139" s="198"/>
      <c r="GD139" s="198"/>
      <c r="GE139" s="198"/>
      <c r="GF139" s="198"/>
      <c r="GG139" s="198"/>
      <c r="GH139" s="198"/>
      <c r="GI139" s="198"/>
      <c r="GJ139" s="198"/>
      <c r="GK139" s="198"/>
      <c r="GL139" s="198"/>
      <c r="GM139" s="198"/>
      <c r="GN139" s="198"/>
      <c r="GO139" s="198"/>
      <c r="GP139" s="198"/>
      <c r="GQ139" s="198"/>
      <c r="GR139" s="198"/>
      <c r="GS139" s="198"/>
      <c r="GT139" s="198"/>
      <c r="GU139" s="198"/>
      <c r="GV139" s="198"/>
      <c r="GW139" s="198"/>
      <c r="GX139" s="198"/>
      <c r="GY139" s="198"/>
      <c r="GZ139" s="198"/>
      <c r="HA139" s="198"/>
      <c r="HB139" s="198"/>
      <c r="HC139" s="198"/>
      <c r="HD139" s="198"/>
      <c r="HE139" s="198"/>
      <c r="HF139" s="198"/>
      <c r="HG139" s="198"/>
      <c r="HH139" s="198"/>
      <c r="HI139" s="198"/>
      <c r="HJ139" s="198"/>
      <c r="HK139" s="198"/>
      <c r="HL139" s="198"/>
      <c r="HM139" s="198"/>
      <c r="HN139" s="198"/>
      <c r="HO139" s="198"/>
      <c r="HP139" s="198"/>
      <c r="HQ139" s="198"/>
      <c r="HR139" s="198"/>
      <c r="HS139" s="198"/>
      <c r="HT139" s="198"/>
      <c r="HU139" s="198"/>
      <c r="HV139" s="198"/>
      <c r="HW139" s="198"/>
      <c r="HX139" s="198"/>
      <c r="HY139" s="198"/>
      <c r="HZ139" s="198"/>
      <c r="IA139" s="198"/>
      <c r="IB139" s="198"/>
      <c r="IC139" s="198"/>
      <c r="ID139" s="198"/>
      <c r="IE139" s="198"/>
      <c r="IF139" s="198"/>
      <c r="IG139" s="198"/>
      <c r="IH139" s="198"/>
      <c r="II139" s="198"/>
      <c r="IJ139" s="198"/>
      <c r="IK139" s="198"/>
      <c r="IL139" s="198"/>
      <c r="IM139" s="198"/>
      <c r="IN139" s="198"/>
      <c r="IO139" s="198"/>
      <c r="IP139" s="198"/>
      <c r="IQ139" s="198"/>
      <c r="IR139" s="198"/>
      <c r="IS139" s="198"/>
    </row>
    <row r="140" spans="1:253" ht="20.45" customHeight="1" outlineLevel="1" x14ac:dyDescent="0.25">
      <c r="A140" s="401"/>
      <c r="B140" s="402" t="s">
        <v>1022</v>
      </c>
      <c r="C140" s="564"/>
      <c r="D140" s="564"/>
      <c r="E140" s="625">
        <f t="shared" si="15"/>
        <v>0</v>
      </c>
      <c r="F140" s="627"/>
      <c r="G140" s="627"/>
      <c r="H140" s="627"/>
      <c r="I140" s="627"/>
      <c r="J140" s="627">
        <v>0</v>
      </c>
      <c r="K140" s="565"/>
      <c r="L140" s="220"/>
      <c r="M140" s="220"/>
      <c r="N140" s="6"/>
      <c r="O140" s="6"/>
      <c r="P140" s="6"/>
      <c r="Q140" s="6"/>
      <c r="R140" s="6"/>
      <c r="S140" s="6"/>
      <c r="T140" s="6"/>
      <c r="U140" s="221"/>
      <c r="V140" s="221"/>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row>
    <row r="141" spans="1:253" ht="35.450000000000003" customHeight="1" outlineLevel="1" x14ac:dyDescent="0.25">
      <c r="A141" s="211"/>
      <c r="B141" s="400" t="s">
        <v>1061</v>
      </c>
      <c r="C141" s="561"/>
      <c r="D141" s="561"/>
      <c r="E141" s="625">
        <f t="shared" si="15"/>
        <v>399.50400000000002</v>
      </c>
      <c r="F141" s="626"/>
      <c r="G141" s="626"/>
      <c r="H141" s="626"/>
      <c r="I141" s="626"/>
      <c r="J141" s="626">
        <v>399.50400000000002</v>
      </c>
      <c r="K141" s="529"/>
      <c r="L141" s="220"/>
      <c r="M141" s="220"/>
      <c r="N141" s="6"/>
      <c r="O141" s="6"/>
      <c r="P141" s="6"/>
      <c r="Q141" s="6"/>
      <c r="R141" s="6"/>
      <c r="S141" s="6"/>
      <c r="T141" s="6"/>
      <c r="U141" s="221"/>
      <c r="V141" s="221"/>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row>
    <row r="142" spans="1:253" ht="45" outlineLevel="1" x14ac:dyDescent="0.25">
      <c r="A142" s="211"/>
      <c r="B142" s="400" t="s">
        <v>1029</v>
      </c>
      <c r="C142" s="561"/>
      <c r="D142" s="561"/>
      <c r="E142" s="625">
        <f t="shared" si="15"/>
        <v>1129.4639999999999</v>
      </c>
      <c r="F142" s="626"/>
      <c r="G142" s="626"/>
      <c r="H142" s="626"/>
      <c r="I142" s="626"/>
      <c r="J142" s="626">
        <v>1129.4639999999999</v>
      </c>
      <c r="K142" s="529"/>
      <c r="L142" s="220"/>
      <c r="M142" s="220"/>
      <c r="N142" s="6"/>
      <c r="O142" s="6"/>
      <c r="P142" s="6"/>
      <c r="Q142" s="6"/>
      <c r="R142" s="6"/>
      <c r="S142" s="6"/>
      <c r="T142" s="6"/>
      <c r="U142" s="221"/>
      <c r="V142" s="221"/>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row>
    <row r="143" spans="1:253" ht="35.25" customHeight="1" outlineLevel="1" x14ac:dyDescent="0.25">
      <c r="A143" s="211"/>
      <c r="B143" s="400" t="s">
        <v>964</v>
      </c>
      <c r="C143" s="561"/>
      <c r="D143" s="561"/>
      <c r="E143" s="625">
        <f t="shared" si="15"/>
        <v>3598.2</v>
      </c>
      <c r="F143" s="626"/>
      <c r="G143" s="626"/>
      <c r="H143" s="626"/>
      <c r="I143" s="626"/>
      <c r="J143" s="626">
        <v>3598.2</v>
      </c>
      <c r="K143" s="529"/>
      <c r="L143" s="220"/>
      <c r="M143" s="220"/>
      <c r="N143" s="6"/>
      <c r="O143" s="6"/>
      <c r="P143" s="6"/>
      <c r="Q143" s="6"/>
      <c r="R143" s="6"/>
      <c r="S143" s="6"/>
      <c r="T143" s="6"/>
      <c r="U143" s="221"/>
      <c r="V143" s="221"/>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row>
    <row r="144" spans="1:253" ht="24.2" customHeight="1" x14ac:dyDescent="0.25">
      <c r="A144" s="204" t="s">
        <v>22</v>
      </c>
      <c r="B144" s="399" t="s">
        <v>1023</v>
      </c>
      <c r="C144" s="559"/>
      <c r="D144" s="559"/>
      <c r="E144" s="623">
        <f>SUM(E145:E147)</f>
        <v>72</v>
      </c>
      <c r="F144" s="623"/>
      <c r="G144" s="623"/>
      <c r="H144" s="623"/>
      <c r="I144" s="623"/>
      <c r="J144" s="623">
        <f>SUM(J145:J147)</f>
        <v>72</v>
      </c>
      <c r="K144" s="529"/>
      <c r="L144" s="220"/>
      <c r="M144" s="220"/>
      <c r="N144" s="6"/>
      <c r="O144" s="6"/>
      <c r="P144" s="6"/>
      <c r="Q144" s="6"/>
      <c r="R144" s="6"/>
      <c r="S144" s="6"/>
      <c r="T144" s="6"/>
      <c r="U144" s="221"/>
      <c r="V144" s="221"/>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row>
    <row r="145" spans="1:253" ht="32.85" customHeight="1" outlineLevel="1" x14ac:dyDescent="0.25">
      <c r="A145" s="211"/>
      <c r="B145" s="400" t="s">
        <v>966</v>
      </c>
      <c r="C145" s="561"/>
      <c r="D145" s="561"/>
      <c r="E145" s="624">
        <f t="shared" si="15"/>
        <v>0</v>
      </c>
      <c r="F145" s="626"/>
      <c r="G145" s="626"/>
      <c r="H145" s="626"/>
      <c r="I145" s="626"/>
      <c r="J145" s="626">
        <v>0</v>
      </c>
      <c r="K145" s="529"/>
      <c r="L145" s="206"/>
      <c r="M145" s="206"/>
      <c r="N145" s="198"/>
      <c r="O145" s="198"/>
      <c r="P145" s="198"/>
      <c r="Q145" s="198"/>
      <c r="R145" s="198"/>
      <c r="S145" s="198"/>
      <c r="T145" s="198"/>
      <c r="U145" s="207"/>
      <c r="V145" s="207"/>
      <c r="W145" s="198"/>
      <c r="X145" s="198"/>
      <c r="Y145" s="198"/>
      <c r="Z145" s="198"/>
      <c r="AA145" s="198"/>
      <c r="AB145" s="198"/>
      <c r="AC145" s="198"/>
      <c r="AD145" s="198"/>
      <c r="AE145" s="198"/>
      <c r="AF145" s="198"/>
      <c r="AG145" s="198"/>
      <c r="AH145" s="198"/>
      <c r="AI145" s="198"/>
      <c r="AJ145" s="198"/>
      <c r="AK145" s="198"/>
      <c r="AL145" s="198"/>
      <c r="AM145" s="198"/>
      <c r="AN145" s="198"/>
      <c r="AO145" s="198"/>
      <c r="AP145" s="198"/>
      <c r="AQ145" s="198"/>
      <c r="AR145" s="198"/>
      <c r="AS145" s="198"/>
      <c r="AT145" s="198"/>
      <c r="AU145" s="198"/>
      <c r="AV145" s="198"/>
      <c r="AW145" s="198"/>
      <c r="AX145" s="198"/>
      <c r="AY145" s="198"/>
      <c r="AZ145" s="198"/>
      <c r="BA145" s="198"/>
      <c r="BB145" s="198"/>
      <c r="BC145" s="198"/>
      <c r="BD145" s="198"/>
      <c r="BE145" s="198"/>
      <c r="BF145" s="198"/>
      <c r="BG145" s="198"/>
      <c r="BH145" s="198"/>
      <c r="BI145" s="198"/>
      <c r="BJ145" s="198"/>
      <c r="BK145" s="198"/>
      <c r="BL145" s="198"/>
      <c r="BM145" s="198"/>
      <c r="BN145" s="198"/>
      <c r="BO145" s="198"/>
      <c r="BP145" s="198"/>
      <c r="BQ145" s="198"/>
      <c r="BR145" s="198"/>
      <c r="BS145" s="198"/>
      <c r="BT145" s="198"/>
      <c r="BU145" s="198"/>
      <c r="BV145" s="198"/>
      <c r="BW145" s="198"/>
      <c r="BX145" s="198"/>
      <c r="BY145" s="198"/>
      <c r="BZ145" s="198"/>
      <c r="CA145" s="198"/>
      <c r="CB145" s="198"/>
      <c r="CC145" s="198"/>
      <c r="CD145" s="198"/>
      <c r="CE145" s="198"/>
      <c r="CF145" s="198"/>
      <c r="CG145" s="198"/>
      <c r="CH145" s="198"/>
      <c r="CI145" s="198"/>
      <c r="CJ145" s="198"/>
      <c r="CK145" s="198"/>
      <c r="CL145" s="198"/>
      <c r="CM145" s="198"/>
      <c r="CN145" s="198"/>
      <c r="CO145" s="198"/>
      <c r="CP145" s="198"/>
      <c r="CQ145" s="198"/>
      <c r="CR145" s="198"/>
      <c r="CS145" s="198"/>
      <c r="CT145" s="198"/>
      <c r="CU145" s="198"/>
      <c r="CV145" s="198"/>
      <c r="CW145" s="198"/>
      <c r="CX145" s="198"/>
      <c r="CY145" s="198"/>
      <c r="CZ145" s="198"/>
      <c r="DA145" s="198"/>
      <c r="DB145" s="198"/>
      <c r="DC145" s="198"/>
      <c r="DD145" s="198"/>
      <c r="DE145" s="198"/>
      <c r="DF145" s="198"/>
      <c r="DG145" s="198"/>
      <c r="DH145" s="198"/>
      <c r="DI145" s="198"/>
      <c r="DJ145" s="198"/>
      <c r="DK145" s="198"/>
      <c r="DL145" s="198"/>
      <c r="DM145" s="198"/>
      <c r="DN145" s="198"/>
      <c r="DO145" s="198"/>
      <c r="DP145" s="198"/>
      <c r="DQ145" s="198"/>
      <c r="DR145" s="198"/>
      <c r="DS145" s="198"/>
      <c r="DT145" s="198"/>
      <c r="DU145" s="198"/>
      <c r="DV145" s="198"/>
      <c r="DW145" s="198"/>
      <c r="DX145" s="198"/>
      <c r="DY145" s="198"/>
      <c r="DZ145" s="198"/>
      <c r="EA145" s="198"/>
      <c r="EB145" s="198"/>
      <c r="EC145" s="198"/>
      <c r="ED145" s="198"/>
      <c r="EE145" s="198"/>
      <c r="EF145" s="198"/>
      <c r="EG145" s="198"/>
      <c r="EH145" s="198"/>
      <c r="EI145" s="198"/>
      <c r="EJ145" s="198"/>
      <c r="EK145" s="198"/>
      <c r="EL145" s="198"/>
      <c r="EM145" s="198"/>
      <c r="EN145" s="198"/>
      <c r="EO145" s="198"/>
      <c r="EP145" s="198"/>
      <c r="EQ145" s="198"/>
      <c r="ER145" s="198"/>
      <c r="ES145" s="198"/>
      <c r="ET145" s="198"/>
      <c r="EU145" s="198"/>
      <c r="EV145" s="198"/>
      <c r="EW145" s="198"/>
      <c r="EX145" s="198"/>
      <c r="EY145" s="198"/>
      <c r="EZ145" s="198"/>
      <c r="FA145" s="198"/>
      <c r="FB145" s="198"/>
      <c r="FC145" s="198"/>
      <c r="FD145" s="198"/>
      <c r="FE145" s="198"/>
      <c r="FF145" s="198"/>
      <c r="FG145" s="198"/>
      <c r="FH145" s="198"/>
      <c r="FI145" s="198"/>
      <c r="FJ145" s="198"/>
      <c r="FK145" s="198"/>
      <c r="FL145" s="198"/>
      <c r="FM145" s="198"/>
      <c r="FN145" s="198"/>
      <c r="FO145" s="198"/>
      <c r="FP145" s="198"/>
      <c r="FQ145" s="198"/>
      <c r="FR145" s="198"/>
      <c r="FS145" s="198"/>
      <c r="FT145" s="198"/>
      <c r="FU145" s="198"/>
      <c r="FV145" s="198"/>
      <c r="FW145" s="198"/>
      <c r="FX145" s="198"/>
      <c r="FY145" s="198"/>
      <c r="FZ145" s="198"/>
      <c r="GA145" s="198"/>
      <c r="GB145" s="198"/>
      <c r="GC145" s="198"/>
      <c r="GD145" s="198"/>
      <c r="GE145" s="198"/>
      <c r="GF145" s="198"/>
      <c r="GG145" s="198"/>
      <c r="GH145" s="198"/>
      <c r="GI145" s="198"/>
      <c r="GJ145" s="198"/>
      <c r="GK145" s="198"/>
      <c r="GL145" s="198"/>
      <c r="GM145" s="198"/>
      <c r="GN145" s="198"/>
      <c r="GO145" s="198"/>
      <c r="GP145" s="198"/>
      <c r="GQ145" s="198"/>
      <c r="GR145" s="198"/>
      <c r="GS145" s="198"/>
      <c r="GT145" s="198"/>
      <c r="GU145" s="198"/>
      <c r="GV145" s="198"/>
      <c r="GW145" s="198"/>
      <c r="GX145" s="198"/>
      <c r="GY145" s="198"/>
      <c r="GZ145" s="198"/>
      <c r="HA145" s="198"/>
      <c r="HB145" s="198"/>
      <c r="HC145" s="198"/>
      <c r="HD145" s="198"/>
      <c r="HE145" s="198"/>
      <c r="HF145" s="198"/>
      <c r="HG145" s="198"/>
      <c r="HH145" s="198"/>
      <c r="HI145" s="198"/>
      <c r="HJ145" s="198"/>
      <c r="HK145" s="198"/>
      <c r="HL145" s="198"/>
      <c r="HM145" s="198"/>
      <c r="HN145" s="198"/>
      <c r="HO145" s="198"/>
      <c r="HP145" s="198"/>
      <c r="HQ145" s="198"/>
      <c r="HR145" s="198"/>
      <c r="HS145" s="198"/>
      <c r="HT145" s="198"/>
      <c r="HU145" s="198"/>
      <c r="HV145" s="198"/>
      <c r="HW145" s="198"/>
      <c r="HX145" s="198"/>
      <c r="HY145" s="198"/>
      <c r="HZ145" s="198"/>
      <c r="IA145" s="198"/>
      <c r="IB145" s="198"/>
      <c r="IC145" s="198"/>
      <c r="ID145" s="198"/>
      <c r="IE145" s="198"/>
      <c r="IF145" s="198"/>
      <c r="IG145" s="198"/>
      <c r="IH145" s="198"/>
      <c r="II145" s="198"/>
      <c r="IJ145" s="198"/>
      <c r="IK145" s="198"/>
      <c r="IL145" s="198"/>
      <c r="IM145" s="198"/>
      <c r="IN145" s="198"/>
      <c r="IO145" s="198"/>
      <c r="IP145" s="198"/>
      <c r="IQ145" s="198"/>
      <c r="IR145" s="198"/>
      <c r="IS145" s="198"/>
    </row>
    <row r="146" spans="1:253" ht="32.85" customHeight="1" outlineLevel="1" x14ac:dyDescent="0.25">
      <c r="A146" s="211"/>
      <c r="B146" s="400" t="s">
        <v>1024</v>
      </c>
      <c r="C146" s="561"/>
      <c r="D146" s="561"/>
      <c r="E146" s="624"/>
      <c r="F146" s="626"/>
      <c r="G146" s="626"/>
      <c r="H146" s="626"/>
      <c r="I146" s="626"/>
      <c r="J146" s="626"/>
      <c r="K146" s="529"/>
      <c r="L146" s="220"/>
      <c r="M146" s="220"/>
      <c r="N146" s="6"/>
      <c r="O146" s="6"/>
      <c r="P146" s="6"/>
      <c r="Q146" s="6"/>
      <c r="R146" s="6"/>
      <c r="S146" s="6"/>
      <c r="T146" s="6"/>
      <c r="U146" s="221"/>
      <c r="V146" s="221"/>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row>
    <row r="147" spans="1:253" ht="32.85" customHeight="1" outlineLevel="1" x14ac:dyDescent="0.25">
      <c r="A147" s="211"/>
      <c r="B147" s="400" t="s">
        <v>967</v>
      </c>
      <c r="C147" s="561"/>
      <c r="D147" s="561"/>
      <c r="E147" s="625">
        <f t="shared" si="15"/>
        <v>72</v>
      </c>
      <c r="F147" s="626"/>
      <c r="G147" s="626"/>
      <c r="H147" s="626"/>
      <c r="I147" s="626"/>
      <c r="J147" s="626">
        <v>72</v>
      </c>
      <c r="K147" s="529"/>
      <c r="L147" s="220"/>
      <c r="M147" s="220"/>
      <c r="N147" s="6"/>
      <c r="O147" s="6"/>
      <c r="P147" s="6"/>
      <c r="Q147" s="6"/>
      <c r="R147" s="6"/>
      <c r="S147" s="6"/>
      <c r="T147" s="6"/>
      <c r="U147" s="221"/>
      <c r="V147" s="221"/>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row>
    <row r="148" spans="1:253" ht="24.4" customHeight="1" x14ac:dyDescent="0.25">
      <c r="A148" s="204">
        <v>2</v>
      </c>
      <c r="B148" s="399" t="s">
        <v>894</v>
      </c>
      <c r="C148" s="559"/>
      <c r="D148" s="559"/>
      <c r="E148" s="623">
        <f>E149+E150+E151</f>
        <v>898.37800000000004</v>
      </c>
      <c r="F148" s="623"/>
      <c r="G148" s="623">
        <f>G149+G150</f>
        <v>0</v>
      </c>
      <c r="H148" s="623">
        <f>H149+H150+H151</f>
        <v>898.37800000000004</v>
      </c>
      <c r="I148" s="623"/>
      <c r="J148" s="623"/>
      <c r="K148" s="521"/>
      <c r="L148" s="206"/>
      <c r="M148" s="206"/>
      <c r="N148" s="198"/>
      <c r="O148" s="198"/>
      <c r="P148" s="198"/>
      <c r="Q148" s="198"/>
      <c r="R148" s="198"/>
      <c r="S148" s="198"/>
      <c r="T148" s="198"/>
      <c r="U148" s="207"/>
      <c r="V148" s="207"/>
      <c r="W148" s="198"/>
      <c r="X148" s="198"/>
      <c r="Y148" s="198"/>
      <c r="Z148" s="198"/>
      <c r="AA148" s="198"/>
      <c r="AB148" s="198"/>
      <c r="AC148" s="198"/>
      <c r="AD148" s="198"/>
      <c r="AE148" s="198"/>
      <c r="AF148" s="198"/>
      <c r="AG148" s="198"/>
      <c r="AH148" s="198"/>
      <c r="AI148" s="198"/>
      <c r="AJ148" s="198"/>
      <c r="AK148" s="198"/>
      <c r="AL148" s="198"/>
      <c r="AM148" s="198"/>
      <c r="AN148" s="198"/>
      <c r="AO148" s="198"/>
      <c r="AP148" s="198"/>
      <c r="AQ148" s="198"/>
      <c r="AR148" s="198"/>
      <c r="AS148" s="198"/>
      <c r="AT148" s="198"/>
      <c r="AU148" s="198"/>
      <c r="AV148" s="198"/>
      <c r="AW148" s="198"/>
      <c r="AX148" s="198"/>
      <c r="AY148" s="198"/>
      <c r="AZ148" s="198"/>
      <c r="BA148" s="198"/>
      <c r="BB148" s="198"/>
      <c r="BC148" s="198"/>
      <c r="BD148" s="198"/>
      <c r="BE148" s="198"/>
      <c r="BF148" s="198"/>
      <c r="BG148" s="198"/>
      <c r="BH148" s="198"/>
      <c r="BI148" s="198"/>
      <c r="BJ148" s="198"/>
      <c r="BK148" s="198"/>
      <c r="BL148" s="198"/>
      <c r="BM148" s="198"/>
      <c r="BN148" s="198"/>
      <c r="BO148" s="198"/>
      <c r="BP148" s="198"/>
      <c r="BQ148" s="198"/>
      <c r="BR148" s="198"/>
      <c r="BS148" s="198"/>
      <c r="BT148" s="198"/>
      <c r="BU148" s="198"/>
      <c r="BV148" s="198"/>
      <c r="BW148" s="198"/>
      <c r="BX148" s="198"/>
      <c r="BY148" s="198"/>
      <c r="BZ148" s="198"/>
      <c r="CA148" s="198"/>
      <c r="CB148" s="198"/>
      <c r="CC148" s="198"/>
      <c r="CD148" s="198"/>
      <c r="CE148" s="198"/>
      <c r="CF148" s="198"/>
      <c r="CG148" s="198"/>
      <c r="CH148" s="198"/>
      <c r="CI148" s="198"/>
      <c r="CJ148" s="198"/>
      <c r="CK148" s="198"/>
      <c r="CL148" s="198"/>
      <c r="CM148" s="198"/>
      <c r="CN148" s="198"/>
      <c r="CO148" s="198"/>
      <c r="CP148" s="198"/>
      <c r="CQ148" s="198"/>
      <c r="CR148" s="198"/>
      <c r="CS148" s="198"/>
      <c r="CT148" s="198"/>
      <c r="CU148" s="198"/>
      <c r="CV148" s="198"/>
      <c r="CW148" s="198"/>
      <c r="CX148" s="198"/>
      <c r="CY148" s="198"/>
      <c r="CZ148" s="198"/>
      <c r="DA148" s="198"/>
      <c r="DB148" s="198"/>
      <c r="DC148" s="198"/>
      <c r="DD148" s="198"/>
      <c r="DE148" s="198"/>
      <c r="DF148" s="198"/>
      <c r="DG148" s="198"/>
      <c r="DH148" s="198"/>
      <c r="DI148" s="198"/>
      <c r="DJ148" s="198"/>
      <c r="DK148" s="198"/>
      <c r="DL148" s="198"/>
      <c r="DM148" s="198"/>
      <c r="DN148" s="198"/>
      <c r="DO148" s="198"/>
      <c r="DP148" s="198"/>
      <c r="DQ148" s="198"/>
      <c r="DR148" s="198"/>
      <c r="DS148" s="198"/>
      <c r="DT148" s="198"/>
      <c r="DU148" s="198"/>
      <c r="DV148" s="198"/>
      <c r="DW148" s="198"/>
      <c r="DX148" s="198"/>
      <c r="DY148" s="198"/>
      <c r="DZ148" s="198"/>
      <c r="EA148" s="198"/>
      <c r="EB148" s="198"/>
      <c r="EC148" s="198"/>
      <c r="ED148" s="198"/>
      <c r="EE148" s="198"/>
      <c r="EF148" s="198"/>
      <c r="EG148" s="198"/>
      <c r="EH148" s="198"/>
      <c r="EI148" s="198"/>
      <c r="EJ148" s="198"/>
      <c r="EK148" s="198"/>
      <c r="EL148" s="198"/>
      <c r="EM148" s="198"/>
      <c r="EN148" s="198"/>
      <c r="EO148" s="198"/>
      <c r="EP148" s="198"/>
      <c r="EQ148" s="198"/>
      <c r="ER148" s="198"/>
      <c r="ES148" s="198"/>
      <c r="ET148" s="198"/>
      <c r="EU148" s="198"/>
      <c r="EV148" s="198"/>
      <c r="EW148" s="198"/>
      <c r="EX148" s="198"/>
      <c r="EY148" s="198"/>
      <c r="EZ148" s="198"/>
      <c r="FA148" s="198"/>
      <c r="FB148" s="198"/>
      <c r="FC148" s="198"/>
      <c r="FD148" s="198"/>
      <c r="FE148" s="198"/>
      <c r="FF148" s="198"/>
      <c r="FG148" s="198"/>
      <c r="FH148" s="198"/>
      <c r="FI148" s="198"/>
      <c r="FJ148" s="198"/>
      <c r="FK148" s="198"/>
      <c r="FL148" s="198"/>
      <c r="FM148" s="198"/>
      <c r="FN148" s="198"/>
      <c r="FO148" s="198"/>
      <c r="FP148" s="198"/>
      <c r="FQ148" s="198"/>
      <c r="FR148" s="198"/>
      <c r="FS148" s="198"/>
      <c r="FT148" s="198"/>
      <c r="FU148" s="198"/>
      <c r="FV148" s="198"/>
      <c r="FW148" s="198"/>
      <c r="FX148" s="198"/>
      <c r="FY148" s="198"/>
      <c r="FZ148" s="198"/>
      <c r="GA148" s="198"/>
      <c r="GB148" s="198"/>
      <c r="GC148" s="198"/>
      <c r="GD148" s="198"/>
      <c r="GE148" s="198"/>
      <c r="GF148" s="198"/>
      <c r="GG148" s="198"/>
      <c r="GH148" s="198"/>
      <c r="GI148" s="198"/>
      <c r="GJ148" s="198"/>
      <c r="GK148" s="198"/>
      <c r="GL148" s="198"/>
      <c r="GM148" s="198"/>
      <c r="GN148" s="198"/>
      <c r="GO148" s="198"/>
      <c r="GP148" s="198"/>
      <c r="GQ148" s="198"/>
      <c r="GR148" s="198"/>
      <c r="GS148" s="198"/>
      <c r="GT148" s="198"/>
      <c r="GU148" s="198"/>
      <c r="GV148" s="198"/>
      <c r="GW148" s="198"/>
      <c r="GX148" s="198"/>
      <c r="GY148" s="198"/>
      <c r="GZ148" s="198"/>
      <c r="HA148" s="198"/>
      <c r="HB148" s="198"/>
      <c r="HC148" s="198"/>
      <c r="HD148" s="198"/>
      <c r="HE148" s="198"/>
      <c r="HF148" s="198"/>
      <c r="HG148" s="198"/>
      <c r="HH148" s="198"/>
      <c r="HI148" s="198"/>
      <c r="HJ148" s="198"/>
      <c r="HK148" s="198"/>
      <c r="HL148" s="198"/>
      <c r="HM148" s="198"/>
      <c r="HN148" s="198"/>
      <c r="HO148" s="198"/>
      <c r="HP148" s="198"/>
      <c r="HQ148" s="198"/>
      <c r="HR148" s="198"/>
      <c r="HS148" s="198"/>
      <c r="HT148" s="198"/>
      <c r="HU148" s="198"/>
      <c r="HV148" s="198"/>
      <c r="HW148" s="198"/>
      <c r="HX148" s="198"/>
      <c r="HY148" s="198"/>
      <c r="HZ148" s="198"/>
      <c r="IA148" s="198"/>
      <c r="IB148" s="198"/>
      <c r="IC148" s="198"/>
      <c r="ID148" s="198"/>
      <c r="IE148" s="198"/>
      <c r="IF148" s="198"/>
      <c r="IG148" s="198"/>
      <c r="IH148" s="198"/>
      <c r="II148" s="198"/>
      <c r="IJ148" s="198"/>
      <c r="IK148" s="198"/>
      <c r="IL148" s="198"/>
      <c r="IM148" s="198"/>
      <c r="IN148" s="198"/>
      <c r="IO148" s="198"/>
      <c r="IP148" s="198"/>
      <c r="IQ148" s="198"/>
      <c r="IR148" s="198"/>
      <c r="IS148" s="198"/>
    </row>
    <row r="149" spans="1:253" ht="37.9" customHeight="1" outlineLevel="1" x14ac:dyDescent="0.25">
      <c r="A149" s="204" t="s">
        <v>22</v>
      </c>
      <c r="B149" s="202" t="s">
        <v>1034</v>
      </c>
      <c r="C149" s="528"/>
      <c r="D149" s="528"/>
      <c r="E149" s="624">
        <f>G149+H149</f>
        <v>873.37800000000004</v>
      </c>
      <c r="F149" s="623"/>
      <c r="G149" s="623"/>
      <c r="H149" s="624">
        <f>260+613.378</f>
        <v>873.37800000000004</v>
      </c>
      <c r="I149" s="624"/>
      <c r="J149" s="624"/>
      <c r="K149" s="521"/>
      <c r="L149" s="206"/>
      <c r="M149" s="206"/>
      <c r="N149" s="198"/>
      <c r="O149" s="198"/>
      <c r="P149" s="198"/>
      <c r="Q149" s="198"/>
      <c r="R149" s="198"/>
      <c r="S149" s="198"/>
      <c r="T149" s="198"/>
      <c r="U149" s="207"/>
      <c r="V149" s="207"/>
      <c r="W149" s="198"/>
      <c r="X149" s="198"/>
      <c r="Y149" s="198"/>
      <c r="Z149" s="198"/>
      <c r="AA149" s="198"/>
      <c r="AB149" s="198"/>
      <c r="AC149" s="198"/>
      <c r="AD149" s="198"/>
      <c r="AE149" s="198"/>
      <c r="AF149" s="198"/>
      <c r="AG149" s="198"/>
      <c r="AH149" s="198"/>
      <c r="AI149" s="198"/>
      <c r="AJ149" s="198"/>
      <c r="AK149" s="198"/>
      <c r="AL149" s="198"/>
      <c r="AM149" s="198"/>
      <c r="AN149" s="198"/>
      <c r="AO149" s="198"/>
      <c r="AP149" s="198"/>
      <c r="AQ149" s="198"/>
      <c r="AR149" s="198"/>
      <c r="AS149" s="198"/>
      <c r="AT149" s="198"/>
      <c r="AU149" s="198"/>
      <c r="AV149" s="198"/>
      <c r="AW149" s="198"/>
      <c r="AX149" s="198"/>
      <c r="AY149" s="198"/>
      <c r="AZ149" s="198"/>
      <c r="BA149" s="198"/>
      <c r="BB149" s="198"/>
      <c r="BC149" s="198"/>
      <c r="BD149" s="198"/>
      <c r="BE149" s="198"/>
      <c r="BF149" s="198"/>
      <c r="BG149" s="198"/>
      <c r="BH149" s="198"/>
      <c r="BI149" s="198"/>
      <c r="BJ149" s="198"/>
      <c r="BK149" s="198"/>
      <c r="BL149" s="198"/>
      <c r="BM149" s="198"/>
      <c r="BN149" s="198"/>
      <c r="BO149" s="198"/>
      <c r="BP149" s="198"/>
      <c r="BQ149" s="198"/>
      <c r="BR149" s="198"/>
      <c r="BS149" s="198"/>
      <c r="BT149" s="198"/>
      <c r="BU149" s="198"/>
      <c r="BV149" s="198"/>
      <c r="BW149" s="198"/>
      <c r="BX149" s="198"/>
      <c r="BY149" s="198"/>
      <c r="BZ149" s="198"/>
      <c r="CA149" s="198"/>
      <c r="CB149" s="198"/>
      <c r="CC149" s="198"/>
      <c r="CD149" s="198"/>
      <c r="CE149" s="198"/>
      <c r="CF149" s="198"/>
      <c r="CG149" s="198"/>
      <c r="CH149" s="198"/>
      <c r="CI149" s="198"/>
      <c r="CJ149" s="198"/>
      <c r="CK149" s="198"/>
      <c r="CL149" s="198"/>
      <c r="CM149" s="198"/>
      <c r="CN149" s="198"/>
      <c r="CO149" s="198"/>
      <c r="CP149" s="198"/>
      <c r="CQ149" s="198"/>
      <c r="CR149" s="198"/>
      <c r="CS149" s="198"/>
      <c r="CT149" s="198"/>
      <c r="CU149" s="198"/>
      <c r="CV149" s="198"/>
      <c r="CW149" s="198"/>
      <c r="CX149" s="198"/>
      <c r="CY149" s="198"/>
      <c r="CZ149" s="198"/>
      <c r="DA149" s="198"/>
      <c r="DB149" s="198"/>
      <c r="DC149" s="198"/>
      <c r="DD149" s="198"/>
      <c r="DE149" s="198"/>
      <c r="DF149" s="198"/>
      <c r="DG149" s="198"/>
      <c r="DH149" s="198"/>
      <c r="DI149" s="198"/>
      <c r="DJ149" s="198"/>
      <c r="DK149" s="198"/>
      <c r="DL149" s="198"/>
      <c r="DM149" s="198"/>
      <c r="DN149" s="198"/>
      <c r="DO149" s="198"/>
      <c r="DP149" s="198"/>
      <c r="DQ149" s="198"/>
      <c r="DR149" s="198"/>
      <c r="DS149" s="198"/>
      <c r="DT149" s="198"/>
      <c r="DU149" s="198"/>
      <c r="DV149" s="198"/>
      <c r="DW149" s="198"/>
      <c r="DX149" s="198"/>
      <c r="DY149" s="198"/>
      <c r="DZ149" s="198"/>
      <c r="EA149" s="198"/>
      <c r="EB149" s="198"/>
      <c r="EC149" s="198"/>
      <c r="ED149" s="198"/>
      <c r="EE149" s="198"/>
      <c r="EF149" s="198"/>
      <c r="EG149" s="198"/>
      <c r="EH149" s="198"/>
      <c r="EI149" s="198"/>
      <c r="EJ149" s="198"/>
      <c r="EK149" s="198"/>
      <c r="EL149" s="198"/>
      <c r="EM149" s="198"/>
      <c r="EN149" s="198"/>
      <c r="EO149" s="198"/>
      <c r="EP149" s="198"/>
      <c r="EQ149" s="198"/>
      <c r="ER149" s="198"/>
      <c r="ES149" s="198"/>
      <c r="ET149" s="198"/>
      <c r="EU149" s="198"/>
      <c r="EV149" s="198"/>
      <c r="EW149" s="198"/>
      <c r="EX149" s="198"/>
      <c r="EY149" s="198"/>
      <c r="EZ149" s="198"/>
      <c r="FA149" s="198"/>
      <c r="FB149" s="198"/>
      <c r="FC149" s="198"/>
      <c r="FD149" s="198"/>
      <c r="FE149" s="198"/>
      <c r="FF149" s="198"/>
      <c r="FG149" s="198"/>
      <c r="FH149" s="198"/>
      <c r="FI149" s="198"/>
      <c r="FJ149" s="198"/>
      <c r="FK149" s="198"/>
      <c r="FL149" s="198"/>
      <c r="FM149" s="198"/>
      <c r="FN149" s="198"/>
      <c r="FO149" s="198"/>
      <c r="FP149" s="198"/>
      <c r="FQ149" s="198"/>
      <c r="FR149" s="198"/>
      <c r="FS149" s="198"/>
      <c r="FT149" s="198"/>
      <c r="FU149" s="198"/>
      <c r="FV149" s="198"/>
      <c r="FW149" s="198"/>
      <c r="FX149" s="198"/>
      <c r="FY149" s="198"/>
      <c r="FZ149" s="198"/>
      <c r="GA149" s="198"/>
      <c r="GB149" s="198"/>
      <c r="GC149" s="198"/>
      <c r="GD149" s="198"/>
      <c r="GE149" s="198"/>
      <c r="GF149" s="198"/>
      <c r="GG149" s="198"/>
      <c r="GH149" s="198"/>
      <c r="GI149" s="198"/>
      <c r="GJ149" s="198"/>
      <c r="GK149" s="198"/>
      <c r="GL149" s="198"/>
      <c r="GM149" s="198"/>
      <c r="GN149" s="198"/>
      <c r="GO149" s="198"/>
      <c r="GP149" s="198"/>
      <c r="GQ149" s="198"/>
      <c r="GR149" s="198"/>
      <c r="GS149" s="198"/>
      <c r="GT149" s="198"/>
      <c r="GU149" s="198"/>
      <c r="GV149" s="198"/>
      <c r="GW149" s="198"/>
      <c r="GX149" s="198"/>
      <c r="GY149" s="198"/>
      <c r="GZ149" s="198"/>
      <c r="HA149" s="198"/>
      <c r="HB149" s="198"/>
      <c r="HC149" s="198"/>
      <c r="HD149" s="198"/>
      <c r="HE149" s="198"/>
      <c r="HF149" s="198"/>
      <c r="HG149" s="198"/>
      <c r="HH149" s="198"/>
      <c r="HI149" s="198"/>
      <c r="HJ149" s="198"/>
      <c r="HK149" s="198"/>
      <c r="HL149" s="198"/>
      <c r="HM149" s="198"/>
      <c r="HN149" s="198"/>
      <c r="HO149" s="198"/>
      <c r="HP149" s="198"/>
      <c r="HQ149" s="198"/>
      <c r="HR149" s="198"/>
      <c r="HS149" s="198"/>
      <c r="HT149" s="198"/>
      <c r="HU149" s="198"/>
      <c r="HV149" s="198"/>
      <c r="HW149" s="198"/>
      <c r="HX149" s="198"/>
      <c r="HY149" s="198"/>
      <c r="HZ149" s="198"/>
      <c r="IA149" s="198"/>
      <c r="IB149" s="198"/>
      <c r="IC149" s="198"/>
      <c r="ID149" s="198"/>
      <c r="IE149" s="198"/>
      <c r="IF149" s="198"/>
      <c r="IG149" s="198"/>
      <c r="IH149" s="198"/>
      <c r="II149" s="198"/>
      <c r="IJ149" s="198"/>
      <c r="IK149" s="198"/>
      <c r="IL149" s="198"/>
      <c r="IM149" s="198"/>
      <c r="IN149" s="198"/>
      <c r="IO149" s="198"/>
      <c r="IP149" s="198"/>
      <c r="IQ149" s="198"/>
      <c r="IR149" s="198"/>
      <c r="IS149" s="198"/>
    </row>
    <row r="150" spans="1:253" ht="20.45" customHeight="1" outlineLevel="1" x14ac:dyDescent="0.25">
      <c r="A150" s="204" t="s">
        <v>22</v>
      </c>
      <c r="B150" s="212" t="s">
        <v>1035</v>
      </c>
      <c r="C150" s="546"/>
      <c r="D150" s="546"/>
      <c r="E150" s="624">
        <f>G150+H150</f>
        <v>25</v>
      </c>
      <c r="F150" s="623"/>
      <c r="G150" s="623"/>
      <c r="H150" s="624">
        <v>25</v>
      </c>
      <c r="I150" s="624"/>
      <c r="J150" s="624"/>
      <c r="K150" s="521"/>
      <c r="L150" s="206"/>
      <c r="M150" s="206"/>
      <c r="N150" s="198"/>
      <c r="O150" s="198"/>
      <c r="P150" s="198"/>
      <c r="Q150" s="198"/>
      <c r="R150" s="198"/>
      <c r="S150" s="198"/>
      <c r="T150" s="198"/>
      <c r="U150" s="207"/>
      <c r="V150" s="207"/>
      <c r="W150" s="198"/>
      <c r="X150" s="198"/>
      <c r="Y150" s="198"/>
      <c r="Z150" s="198"/>
      <c r="AA150" s="198"/>
      <c r="AB150" s="198"/>
      <c r="AC150" s="198"/>
      <c r="AD150" s="198"/>
      <c r="AE150" s="198"/>
      <c r="AF150" s="198"/>
      <c r="AG150" s="198"/>
      <c r="AH150" s="198"/>
      <c r="AI150" s="198"/>
      <c r="AJ150" s="198"/>
      <c r="AK150" s="198"/>
      <c r="AL150" s="198"/>
      <c r="AM150" s="198"/>
      <c r="AN150" s="198"/>
      <c r="AO150" s="198"/>
      <c r="AP150" s="198"/>
      <c r="AQ150" s="198"/>
      <c r="AR150" s="198"/>
      <c r="AS150" s="198"/>
      <c r="AT150" s="198"/>
      <c r="AU150" s="198"/>
      <c r="AV150" s="198"/>
      <c r="AW150" s="198"/>
      <c r="AX150" s="198"/>
      <c r="AY150" s="198"/>
      <c r="AZ150" s="198"/>
      <c r="BA150" s="198"/>
      <c r="BB150" s="198"/>
      <c r="BC150" s="198"/>
      <c r="BD150" s="198"/>
      <c r="BE150" s="198"/>
      <c r="BF150" s="198"/>
      <c r="BG150" s="198"/>
      <c r="BH150" s="198"/>
      <c r="BI150" s="198"/>
      <c r="BJ150" s="198"/>
      <c r="BK150" s="198"/>
      <c r="BL150" s="198"/>
      <c r="BM150" s="198"/>
      <c r="BN150" s="198"/>
      <c r="BO150" s="198"/>
      <c r="BP150" s="198"/>
      <c r="BQ150" s="198"/>
      <c r="BR150" s="198"/>
      <c r="BS150" s="198"/>
      <c r="BT150" s="198"/>
      <c r="BU150" s="198"/>
      <c r="BV150" s="198"/>
      <c r="BW150" s="198"/>
      <c r="BX150" s="198"/>
      <c r="BY150" s="198"/>
      <c r="BZ150" s="198"/>
      <c r="CA150" s="198"/>
      <c r="CB150" s="198"/>
      <c r="CC150" s="198"/>
      <c r="CD150" s="198"/>
      <c r="CE150" s="198"/>
      <c r="CF150" s="198"/>
      <c r="CG150" s="198"/>
      <c r="CH150" s="198"/>
      <c r="CI150" s="198"/>
      <c r="CJ150" s="198"/>
      <c r="CK150" s="198"/>
      <c r="CL150" s="198"/>
      <c r="CM150" s="198"/>
      <c r="CN150" s="198"/>
      <c r="CO150" s="198"/>
      <c r="CP150" s="198"/>
      <c r="CQ150" s="198"/>
      <c r="CR150" s="198"/>
      <c r="CS150" s="198"/>
      <c r="CT150" s="198"/>
      <c r="CU150" s="198"/>
      <c r="CV150" s="198"/>
      <c r="CW150" s="198"/>
      <c r="CX150" s="198"/>
      <c r="CY150" s="198"/>
      <c r="CZ150" s="198"/>
      <c r="DA150" s="198"/>
      <c r="DB150" s="198"/>
      <c r="DC150" s="198"/>
      <c r="DD150" s="198"/>
      <c r="DE150" s="198"/>
      <c r="DF150" s="198"/>
      <c r="DG150" s="198"/>
      <c r="DH150" s="198"/>
      <c r="DI150" s="198"/>
      <c r="DJ150" s="198"/>
      <c r="DK150" s="198"/>
      <c r="DL150" s="198"/>
      <c r="DM150" s="198"/>
      <c r="DN150" s="198"/>
      <c r="DO150" s="198"/>
      <c r="DP150" s="198"/>
      <c r="DQ150" s="198"/>
      <c r="DR150" s="198"/>
      <c r="DS150" s="198"/>
      <c r="DT150" s="198"/>
      <c r="DU150" s="198"/>
      <c r="DV150" s="198"/>
      <c r="DW150" s="198"/>
      <c r="DX150" s="198"/>
      <c r="DY150" s="198"/>
      <c r="DZ150" s="198"/>
      <c r="EA150" s="198"/>
      <c r="EB150" s="198"/>
      <c r="EC150" s="198"/>
      <c r="ED150" s="198"/>
      <c r="EE150" s="198"/>
      <c r="EF150" s="198"/>
      <c r="EG150" s="198"/>
      <c r="EH150" s="198"/>
      <c r="EI150" s="198"/>
      <c r="EJ150" s="198"/>
      <c r="EK150" s="198"/>
      <c r="EL150" s="198"/>
      <c r="EM150" s="198"/>
      <c r="EN150" s="198"/>
      <c r="EO150" s="198"/>
      <c r="EP150" s="198"/>
      <c r="EQ150" s="198"/>
      <c r="ER150" s="198"/>
      <c r="ES150" s="198"/>
      <c r="ET150" s="198"/>
      <c r="EU150" s="198"/>
      <c r="EV150" s="198"/>
      <c r="EW150" s="198"/>
      <c r="EX150" s="198"/>
      <c r="EY150" s="198"/>
      <c r="EZ150" s="198"/>
      <c r="FA150" s="198"/>
      <c r="FB150" s="198"/>
      <c r="FC150" s="198"/>
      <c r="FD150" s="198"/>
      <c r="FE150" s="198"/>
      <c r="FF150" s="198"/>
      <c r="FG150" s="198"/>
      <c r="FH150" s="198"/>
      <c r="FI150" s="198"/>
      <c r="FJ150" s="198"/>
      <c r="FK150" s="198"/>
      <c r="FL150" s="198"/>
      <c r="FM150" s="198"/>
      <c r="FN150" s="198"/>
      <c r="FO150" s="198"/>
      <c r="FP150" s="198"/>
      <c r="FQ150" s="198"/>
      <c r="FR150" s="198"/>
      <c r="FS150" s="198"/>
      <c r="FT150" s="198"/>
      <c r="FU150" s="198"/>
      <c r="FV150" s="198"/>
      <c r="FW150" s="198"/>
      <c r="FX150" s="198"/>
      <c r="FY150" s="198"/>
      <c r="FZ150" s="198"/>
      <c r="GA150" s="198"/>
      <c r="GB150" s="198"/>
      <c r="GC150" s="198"/>
      <c r="GD150" s="198"/>
      <c r="GE150" s="198"/>
      <c r="GF150" s="198"/>
      <c r="GG150" s="198"/>
      <c r="GH150" s="198"/>
      <c r="GI150" s="198"/>
      <c r="GJ150" s="198"/>
      <c r="GK150" s="198"/>
      <c r="GL150" s="198"/>
      <c r="GM150" s="198"/>
      <c r="GN150" s="198"/>
      <c r="GO150" s="198"/>
      <c r="GP150" s="198"/>
      <c r="GQ150" s="198"/>
      <c r="GR150" s="198"/>
      <c r="GS150" s="198"/>
      <c r="GT150" s="198"/>
      <c r="GU150" s="198"/>
      <c r="GV150" s="198"/>
      <c r="GW150" s="198"/>
      <c r="GX150" s="198"/>
      <c r="GY150" s="198"/>
      <c r="GZ150" s="198"/>
      <c r="HA150" s="198"/>
      <c r="HB150" s="198"/>
      <c r="HC150" s="198"/>
      <c r="HD150" s="198"/>
      <c r="HE150" s="198"/>
      <c r="HF150" s="198"/>
      <c r="HG150" s="198"/>
      <c r="HH150" s="198"/>
      <c r="HI150" s="198"/>
      <c r="HJ150" s="198"/>
      <c r="HK150" s="198"/>
      <c r="HL150" s="198"/>
      <c r="HM150" s="198"/>
      <c r="HN150" s="198"/>
      <c r="HO150" s="198"/>
      <c r="HP150" s="198"/>
      <c r="HQ150" s="198"/>
      <c r="HR150" s="198"/>
      <c r="HS150" s="198"/>
      <c r="HT150" s="198"/>
      <c r="HU150" s="198"/>
      <c r="HV150" s="198"/>
      <c r="HW150" s="198"/>
      <c r="HX150" s="198"/>
      <c r="HY150" s="198"/>
      <c r="HZ150" s="198"/>
      <c r="IA150" s="198"/>
      <c r="IB150" s="198"/>
      <c r="IC150" s="198"/>
      <c r="ID150" s="198"/>
      <c r="IE150" s="198"/>
      <c r="IF150" s="198"/>
      <c r="IG150" s="198"/>
      <c r="IH150" s="198"/>
      <c r="II150" s="198"/>
      <c r="IJ150" s="198"/>
      <c r="IK150" s="198"/>
      <c r="IL150" s="198"/>
      <c r="IM150" s="198"/>
      <c r="IN150" s="198"/>
      <c r="IO150" s="198"/>
      <c r="IP150" s="198"/>
      <c r="IQ150" s="198"/>
      <c r="IR150" s="198"/>
      <c r="IS150" s="198"/>
    </row>
    <row r="151" spans="1:253" ht="20.45" customHeight="1" outlineLevel="1" x14ac:dyDescent="0.25">
      <c r="A151" s="204"/>
      <c r="B151" s="202" t="s">
        <v>1059</v>
      </c>
      <c r="C151" s="528"/>
      <c r="D151" s="528"/>
      <c r="E151" s="624">
        <f>G151+H151</f>
        <v>0</v>
      </c>
      <c r="F151" s="623"/>
      <c r="G151" s="623"/>
      <c r="H151" s="624"/>
      <c r="I151" s="624"/>
      <c r="J151" s="624"/>
      <c r="K151" s="521"/>
      <c r="L151" s="206"/>
      <c r="M151" s="206"/>
      <c r="N151" s="198"/>
      <c r="O151" s="198"/>
      <c r="P151" s="198"/>
      <c r="Q151" s="198"/>
      <c r="R151" s="198"/>
      <c r="S151" s="198"/>
      <c r="T151" s="198"/>
      <c r="U151" s="207"/>
      <c r="V151" s="207"/>
      <c r="W151" s="198"/>
      <c r="X151" s="198"/>
      <c r="Y151" s="198"/>
      <c r="Z151" s="198"/>
      <c r="AA151" s="198"/>
      <c r="AB151" s="198"/>
      <c r="AC151" s="198"/>
      <c r="AD151" s="198"/>
      <c r="AE151" s="198"/>
      <c r="AF151" s="198"/>
      <c r="AG151" s="198"/>
      <c r="AH151" s="198"/>
      <c r="AI151" s="198"/>
      <c r="AJ151" s="198"/>
      <c r="AK151" s="198"/>
      <c r="AL151" s="198"/>
      <c r="AM151" s="198"/>
      <c r="AN151" s="198"/>
      <c r="AO151" s="198"/>
      <c r="AP151" s="198"/>
      <c r="AQ151" s="198"/>
      <c r="AR151" s="198"/>
      <c r="AS151" s="198"/>
      <c r="AT151" s="198"/>
      <c r="AU151" s="198"/>
      <c r="AV151" s="198"/>
      <c r="AW151" s="198"/>
      <c r="AX151" s="198"/>
      <c r="AY151" s="198"/>
      <c r="AZ151" s="198"/>
      <c r="BA151" s="198"/>
      <c r="BB151" s="198"/>
      <c r="BC151" s="198"/>
      <c r="BD151" s="198"/>
      <c r="BE151" s="198"/>
      <c r="BF151" s="198"/>
      <c r="BG151" s="198"/>
      <c r="BH151" s="198"/>
      <c r="BI151" s="198"/>
      <c r="BJ151" s="198"/>
      <c r="BK151" s="198"/>
      <c r="BL151" s="198"/>
      <c r="BM151" s="198"/>
      <c r="BN151" s="198"/>
      <c r="BO151" s="198"/>
      <c r="BP151" s="198"/>
      <c r="BQ151" s="198"/>
      <c r="BR151" s="198"/>
      <c r="BS151" s="198"/>
      <c r="BT151" s="198"/>
      <c r="BU151" s="198"/>
      <c r="BV151" s="198"/>
      <c r="BW151" s="198"/>
      <c r="BX151" s="198"/>
      <c r="BY151" s="198"/>
      <c r="BZ151" s="198"/>
      <c r="CA151" s="198"/>
      <c r="CB151" s="198"/>
      <c r="CC151" s="198"/>
      <c r="CD151" s="198"/>
      <c r="CE151" s="198"/>
      <c r="CF151" s="198"/>
      <c r="CG151" s="198"/>
      <c r="CH151" s="198"/>
      <c r="CI151" s="198"/>
      <c r="CJ151" s="198"/>
      <c r="CK151" s="198"/>
      <c r="CL151" s="198"/>
      <c r="CM151" s="198"/>
      <c r="CN151" s="198"/>
      <c r="CO151" s="198"/>
      <c r="CP151" s="198"/>
      <c r="CQ151" s="198"/>
      <c r="CR151" s="198"/>
      <c r="CS151" s="198"/>
      <c r="CT151" s="198"/>
      <c r="CU151" s="198"/>
      <c r="CV151" s="198"/>
      <c r="CW151" s="198"/>
      <c r="CX151" s="198"/>
      <c r="CY151" s="198"/>
      <c r="CZ151" s="198"/>
      <c r="DA151" s="198"/>
      <c r="DB151" s="198"/>
      <c r="DC151" s="198"/>
      <c r="DD151" s="198"/>
      <c r="DE151" s="198"/>
      <c r="DF151" s="198"/>
      <c r="DG151" s="198"/>
      <c r="DH151" s="198"/>
      <c r="DI151" s="198"/>
      <c r="DJ151" s="198"/>
      <c r="DK151" s="198"/>
      <c r="DL151" s="198"/>
      <c r="DM151" s="198"/>
      <c r="DN151" s="198"/>
      <c r="DO151" s="198"/>
      <c r="DP151" s="198"/>
      <c r="DQ151" s="198"/>
      <c r="DR151" s="198"/>
      <c r="DS151" s="198"/>
      <c r="DT151" s="198"/>
      <c r="DU151" s="198"/>
      <c r="DV151" s="198"/>
      <c r="DW151" s="198"/>
      <c r="DX151" s="198"/>
      <c r="DY151" s="198"/>
      <c r="DZ151" s="198"/>
      <c r="EA151" s="198"/>
      <c r="EB151" s="198"/>
      <c r="EC151" s="198"/>
      <c r="ED151" s="198"/>
      <c r="EE151" s="198"/>
      <c r="EF151" s="198"/>
      <c r="EG151" s="198"/>
      <c r="EH151" s="198"/>
      <c r="EI151" s="198"/>
      <c r="EJ151" s="198"/>
      <c r="EK151" s="198"/>
      <c r="EL151" s="198"/>
      <c r="EM151" s="198"/>
      <c r="EN151" s="198"/>
      <c r="EO151" s="198"/>
      <c r="EP151" s="198"/>
      <c r="EQ151" s="198"/>
      <c r="ER151" s="198"/>
      <c r="ES151" s="198"/>
      <c r="ET151" s="198"/>
      <c r="EU151" s="198"/>
      <c r="EV151" s="198"/>
      <c r="EW151" s="198"/>
      <c r="EX151" s="198"/>
      <c r="EY151" s="198"/>
      <c r="EZ151" s="198"/>
      <c r="FA151" s="198"/>
      <c r="FB151" s="198"/>
      <c r="FC151" s="198"/>
      <c r="FD151" s="198"/>
      <c r="FE151" s="198"/>
      <c r="FF151" s="198"/>
      <c r="FG151" s="198"/>
      <c r="FH151" s="198"/>
      <c r="FI151" s="198"/>
      <c r="FJ151" s="198"/>
      <c r="FK151" s="198"/>
      <c r="FL151" s="198"/>
      <c r="FM151" s="198"/>
      <c r="FN151" s="198"/>
      <c r="FO151" s="198"/>
      <c r="FP151" s="198"/>
      <c r="FQ151" s="198"/>
      <c r="FR151" s="198"/>
      <c r="FS151" s="198"/>
      <c r="FT151" s="198"/>
      <c r="FU151" s="198"/>
      <c r="FV151" s="198"/>
      <c r="FW151" s="198"/>
      <c r="FX151" s="198"/>
      <c r="FY151" s="198"/>
      <c r="FZ151" s="198"/>
      <c r="GA151" s="198"/>
      <c r="GB151" s="198"/>
      <c r="GC151" s="198"/>
      <c r="GD151" s="198"/>
      <c r="GE151" s="198"/>
      <c r="GF151" s="198"/>
      <c r="GG151" s="198"/>
      <c r="GH151" s="198"/>
      <c r="GI151" s="198"/>
      <c r="GJ151" s="198"/>
      <c r="GK151" s="198"/>
      <c r="GL151" s="198"/>
      <c r="GM151" s="198"/>
      <c r="GN151" s="198"/>
      <c r="GO151" s="198"/>
      <c r="GP151" s="198"/>
      <c r="GQ151" s="198"/>
      <c r="GR151" s="198"/>
      <c r="GS151" s="198"/>
      <c r="GT151" s="198"/>
      <c r="GU151" s="198"/>
      <c r="GV151" s="198"/>
      <c r="GW151" s="198"/>
      <c r="GX151" s="198"/>
      <c r="GY151" s="198"/>
      <c r="GZ151" s="198"/>
      <c r="HA151" s="198"/>
      <c r="HB151" s="198"/>
      <c r="HC151" s="198"/>
      <c r="HD151" s="198"/>
      <c r="HE151" s="198"/>
      <c r="HF151" s="198"/>
      <c r="HG151" s="198"/>
      <c r="HH151" s="198"/>
      <c r="HI151" s="198"/>
      <c r="HJ151" s="198"/>
      <c r="HK151" s="198"/>
      <c r="HL151" s="198"/>
      <c r="HM151" s="198"/>
      <c r="HN151" s="198"/>
      <c r="HO151" s="198"/>
      <c r="HP151" s="198"/>
      <c r="HQ151" s="198"/>
      <c r="HR151" s="198"/>
      <c r="HS151" s="198"/>
      <c r="HT151" s="198"/>
      <c r="HU151" s="198"/>
      <c r="HV151" s="198"/>
      <c r="HW151" s="198"/>
      <c r="HX151" s="198"/>
      <c r="HY151" s="198"/>
      <c r="HZ151" s="198"/>
      <c r="IA151" s="198"/>
      <c r="IB151" s="198"/>
      <c r="IC151" s="198"/>
      <c r="ID151" s="198"/>
      <c r="IE151" s="198"/>
      <c r="IF151" s="198"/>
      <c r="IG151" s="198"/>
      <c r="IH151" s="198"/>
      <c r="II151" s="198"/>
      <c r="IJ151" s="198"/>
      <c r="IK151" s="198"/>
      <c r="IL151" s="198"/>
      <c r="IM151" s="198"/>
      <c r="IN151" s="198"/>
      <c r="IO151" s="198"/>
      <c r="IP151" s="198"/>
      <c r="IQ151" s="198"/>
      <c r="IR151" s="198"/>
      <c r="IS151" s="198"/>
    </row>
    <row r="152" spans="1:253" ht="21.6" customHeight="1" x14ac:dyDescent="0.25">
      <c r="A152" s="385" t="s">
        <v>73</v>
      </c>
      <c r="B152" s="386" t="s">
        <v>1010</v>
      </c>
      <c r="C152" s="554">
        <f>D152-E152</f>
        <v>200</v>
      </c>
      <c r="D152" s="554">
        <f>'Biểu cân đối_tinh giao'!C82/1000000</f>
        <v>875.8</v>
      </c>
      <c r="E152" s="622">
        <f>E153+E158</f>
        <v>675.8</v>
      </c>
      <c r="F152" s="622"/>
      <c r="G152" s="622"/>
      <c r="H152" s="622"/>
      <c r="I152" s="622"/>
      <c r="J152" s="622">
        <f>J153+J158</f>
        <v>560.79999999999995</v>
      </c>
      <c r="K152" s="555"/>
      <c r="L152" s="389"/>
      <c r="M152" s="388"/>
      <c r="N152" s="269"/>
      <c r="O152" s="198"/>
      <c r="P152" s="198"/>
      <c r="Q152" s="198"/>
      <c r="R152" s="198"/>
      <c r="S152" s="198"/>
      <c r="T152" s="198"/>
      <c r="U152" s="198"/>
      <c r="V152" s="198"/>
      <c r="W152" s="198"/>
      <c r="X152" s="198"/>
      <c r="Y152" s="198"/>
      <c r="Z152" s="198"/>
      <c r="AA152" s="198"/>
      <c r="AB152" s="198"/>
      <c r="AC152" s="198"/>
      <c r="AD152" s="198"/>
      <c r="AE152" s="198"/>
      <c r="AF152" s="198"/>
      <c r="AG152" s="198"/>
      <c r="AH152" s="198"/>
      <c r="AI152" s="198"/>
      <c r="AJ152" s="198"/>
      <c r="AK152" s="198"/>
      <c r="AL152" s="198"/>
      <c r="AM152" s="198"/>
      <c r="AN152" s="198"/>
      <c r="AO152" s="198"/>
      <c r="AP152" s="198"/>
      <c r="AQ152" s="198"/>
      <c r="AR152" s="198"/>
      <c r="AS152" s="198"/>
      <c r="AT152" s="198"/>
      <c r="AU152" s="198"/>
      <c r="AV152" s="198"/>
      <c r="AW152" s="198"/>
      <c r="AX152" s="198"/>
      <c r="AY152" s="198"/>
      <c r="AZ152" s="198"/>
      <c r="BA152" s="198"/>
      <c r="BB152" s="198"/>
      <c r="BC152" s="198"/>
      <c r="BD152" s="198"/>
      <c r="BE152" s="198"/>
      <c r="BF152" s="198"/>
      <c r="BG152" s="198"/>
      <c r="BH152" s="198"/>
      <c r="BI152" s="198"/>
      <c r="BJ152" s="198"/>
      <c r="BK152" s="198"/>
      <c r="BL152" s="198"/>
      <c r="BM152" s="198"/>
      <c r="BN152" s="198"/>
      <c r="BO152" s="198"/>
      <c r="BP152" s="198"/>
      <c r="BQ152" s="198"/>
      <c r="BR152" s="198"/>
      <c r="BS152" s="198"/>
      <c r="BT152" s="198"/>
      <c r="BU152" s="198"/>
      <c r="BV152" s="198"/>
      <c r="BW152" s="198"/>
      <c r="BX152" s="198"/>
      <c r="BY152" s="198"/>
      <c r="BZ152" s="198"/>
      <c r="CA152" s="198"/>
      <c r="CB152" s="198"/>
      <c r="CC152" s="198"/>
      <c r="CD152" s="198"/>
      <c r="CE152" s="198"/>
      <c r="CF152" s="198"/>
      <c r="CG152" s="198"/>
      <c r="CH152" s="198"/>
      <c r="CI152" s="198"/>
      <c r="CJ152" s="198"/>
      <c r="CK152" s="198"/>
      <c r="CL152" s="198"/>
      <c r="CM152" s="198"/>
      <c r="CN152" s="198"/>
      <c r="CO152" s="198"/>
      <c r="CP152" s="198"/>
      <c r="CQ152" s="198"/>
      <c r="CR152" s="198"/>
      <c r="CS152" s="198"/>
      <c r="CT152" s="198"/>
      <c r="CU152" s="198"/>
      <c r="CV152" s="198"/>
      <c r="CW152" s="198"/>
      <c r="CX152" s="198"/>
      <c r="CY152" s="198"/>
      <c r="CZ152" s="198"/>
      <c r="DA152" s="198"/>
      <c r="DB152" s="198"/>
      <c r="DC152" s="198"/>
      <c r="DD152" s="198"/>
      <c r="DE152" s="198"/>
      <c r="DF152" s="198"/>
      <c r="DG152" s="198"/>
      <c r="DH152" s="198"/>
      <c r="DI152" s="198"/>
      <c r="DJ152" s="198"/>
      <c r="DK152" s="198"/>
      <c r="DL152" s="198"/>
      <c r="DM152" s="198"/>
      <c r="DN152" s="198"/>
      <c r="DO152" s="198"/>
      <c r="DP152" s="198"/>
      <c r="DQ152" s="198"/>
      <c r="DR152" s="198"/>
      <c r="DS152" s="198"/>
      <c r="DT152" s="198"/>
      <c r="DU152" s="198"/>
      <c r="DV152" s="198"/>
      <c r="DW152" s="198"/>
      <c r="DX152" s="198"/>
      <c r="DY152" s="198"/>
      <c r="DZ152" s="198"/>
      <c r="EA152" s="198"/>
      <c r="EB152" s="198"/>
      <c r="EC152" s="198"/>
      <c r="ED152" s="198"/>
      <c r="EE152" s="198"/>
      <c r="EF152" s="198"/>
      <c r="EG152" s="198"/>
      <c r="EH152" s="198"/>
      <c r="EI152" s="198"/>
      <c r="EJ152" s="198"/>
      <c r="EK152" s="198"/>
      <c r="EL152" s="198"/>
      <c r="EM152" s="198"/>
      <c r="EN152" s="198"/>
      <c r="EO152" s="198"/>
      <c r="EP152" s="198"/>
      <c r="EQ152" s="198"/>
      <c r="ER152" s="198"/>
      <c r="ES152" s="198"/>
      <c r="ET152" s="198"/>
      <c r="EU152" s="198"/>
      <c r="EV152" s="198"/>
      <c r="EW152" s="198"/>
      <c r="EX152" s="198"/>
      <c r="EY152" s="198"/>
      <c r="EZ152" s="198"/>
      <c r="FA152" s="198"/>
      <c r="FB152" s="198"/>
      <c r="FC152" s="198"/>
      <c r="FD152" s="198"/>
      <c r="FE152" s="198"/>
      <c r="FF152" s="198"/>
      <c r="FG152" s="198"/>
      <c r="FH152" s="198"/>
      <c r="FI152" s="198"/>
      <c r="FJ152" s="198"/>
      <c r="FK152" s="198"/>
      <c r="FL152" s="198"/>
      <c r="FM152" s="198"/>
      <c r="FN152" s="198"/>
      <c r="FO152" s="198"/>
      <c r="FP152" s="198"/>
      <c r="FQ152" s="198"/>
      <c r="FR152" s="198"/>
      <c r="FS152" s="198"/>
      <c r="FT152" s="198"/>
      <c r="FU152" s="198"/>
      <c r="FV152" s="198"/>
      <c r="FW152" s="198"/>
      <c r="FX152" s="198"/>
      <c r="FY152" s="198"/>
      <c r="FZ152" s="198"/>
      <c r="GA152" s="198"/>
      <c r="GB152" s="198"/>
      <c r="GC152" s="198"/>
      <c r="GD152" s="198"/>
      <c r="GE152" s="198"/>
      <c r="GF152" s="198"/>
      <c r="GG152" s="198"/>
      <c r="GH152" s="198"/>
      <c r="GI152" s="198"/>
      <c r="GJ152" s="198"/>
      <c r="GK152" s="198"/>
      <c r="GL152" s="198"/>
      <c r="GM152" s="198"/>
      <c r="GN152" s="198"/>
      <c r="GO152" s="198"/>
      <c r="GP152" s="198"/>
      <c r="GQ152" s="198"/>
      <c r="GR152" s="198"/>
      <c r="GS152" s="198"/>
      <c r="GT152" s="198"/>
      <c r="GU152" s="198"/>
      <c r="GV152" s="198"/>
      <c r="GW152" s="198"/>
      <c r="GX152" s="198"/>
      <c r="GY152" s="198"/>
      <c r="GZ152" s="198"/>
      <c r="HA152" s="198"/>
      <c r="HB152" s="198"/>
      <c r="HC152" s="198"/>
      <c r="HD152" s="198"/>
      <c r="HE152" s="198"/>
      <c r="HF152" s="198"/>
      <c r="HG152" s="198"/>
      <c r="HH152" s="198"/>
      <c r="HI152" s="198"/>
      <c r="HJ152" s="198"/>
      <c r="HK152" s="198"/>
      <c r="HL152" s="198"/>
      <c r="HM152" s="198"/>
      <c r="HN152" s="198"/>
      <c r="HO152" s="198"/>
      <c r="HP152" s="198"/>
      <c r="HQ152" s="198"/>
      <c r="HR152" s="198"/>
      <c r="HS152" s="198"/>
      <c r="HT152" s="198"/>
      <c r="HU152" s="198"/>
      <c r="HV152" s="198"/>
      <c r="HW152" s="198"/>
      <c r="HX152" s="198"/>
      <c r="HY152" s="198"/>
      <c r="HZ152" s="198"/>
      <c r="IA152" s="198"/>
      <c r="IB152" s="198"/>
      <c r="IC152" s="198"/>
      <c r="ID152" s="198"/>
      <c r="IE152" s="198"/>
      <c r="IF152" s="198"/>
      <c r="IG152" s="198"/>
      <c r="IH152" s="198"/>
      <c r="II152" s="198"/>
      <c r="IJ152" s="198"/>
      <c r="IK152" s="198"/>
      <c r="IL152" s="198"/>
      <c r="IM152" s="198"/>
      <c r="IN152" s="198"/>
      <c r="IO152" s="198"/>
      <c r="IP152" s="198"/>
      <c r="IQ152" s="198"/>
      <c r="IR152" s="198"/>
      <c r="IS152" s="198"/>
    </row>
    <row r="153" spans="1:253" ht="20.45" customHeight="1" x14ac:dyDescent="0.25">
      <c r="A153" s="181">
        <v>1</v>
      </c>
      <c r="B153" s="203" t="s">
        <v>1032</v>
      </c>
      <c r="C153" s="415"/>
      <c r="D153" s="415"/>
      <c r="E153" s="623">
        <f>E154+E157</f>
        <v>560.79999999999995</v>
      </c>
      <c r="F153" s="623"/>
      <c r="G153" s="623"/>
      <c r="H153" s="623"/>
      <c r="I153" s="623"/>
      <c r="J153" s="623">
        <f>J154+J157</f>
        <v>560.79999999999995</v>
      </c>
      <c r="K153" s="415"/>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row>
    <row r="154" spans="1:253" ht="20.45" customHeight="1" x14ac:dyDescent="0.25">
      <c r="A154" s="181" t="s">
        <v>144</v>
      </c>
      <c r="B154" s="203" t="s">
        <v>1011</v>
      </c>
      <c r="C154" s="415"/>
      <c r="D154" s="415"/>
      <c r="E154" s="623">
        <f>E155+E156</f>
        <v>310.8</v>
      </c>
      <c r="F154" s="623"/>
      <c r="G154" s="623"/>
      <c r="H154" s="623"/>
      <c r="I154" s="623"/>
      <c r="J154" s="623">
        <f>J155+J156</f>
        <v>310.8</v>
      </c>
      <c r="K154" s="546"/>
      <c r="L154" s="198"/>
      <c r="M154" s="198"/>
      <c r="N154" s="198"/>
      <c r="O154" s="198"/>
      <c r="P154" s="198"/>
      <c r="Q154" s="198"/>
      <c r="R154" s="198"/>
      <c r="S154" s="198"/>
      <c r="T154" s="198"/>
      <c r="U154" s="198"/>
      <c r="V154" s="198"/>
      <c r="W154" s="198"/>
      <c r="X154" s="198"/>
      <c r="Y154" s="198"/>
      <c r="Z154" s="198"/>
      <c r="AA154" s="198"/>
      <c r="AB154" s="198"/>
      <c r="AC154" s="198"/>
      <c r="AD154" s="198"/>
      <c r="AE154" s="198"/>
      <c r="AF154" s="198"/>
      <c r="AG154" s="198"/>
      <c r="AH154" s="198"/>
      <c r="AI154" s="198"/>
      <c r="AJ154" s="198"/>
      <c r="AK154" s="198"/>
      <c r="AL154" s="198"/>
      <c r="AM154" s="198"/>
      <c r="AN154" s="198"/>
      <c r="AO154" s="198"/>
      <c r="AP154" s="198"/>
      <c r="AQ154" s="198"/>
      <c r="AR154" s="198"/>
      <c r="AS154" s="198"/>
      <c r="AT154" s="198"/>
      <c r="AU154" s="198"/>
      <c r="AV154" s="198"/>
      <c r="AW154" s="198"/>
      <c r="AX154" s="198"/>
      <c r="AY154" s="198"/>
      <c r="AZ154" s="198"/>
      <c r="BA154" s="198"/>
      <c r="BB154" s="198"/>
      <c r="BC154" s="198"/>
      <c r="BD154" s="198"/>
      <c r="BE154" s="198"/>
      <c r="BF154" s="198"/>
      <c r="BG154" s="198"/>
      <c r="BH154" s="198"/>
      <c r="BI154" s="198"/>
      <c r="BJ154" s="198"/>
      <c r="BK154" s="198"/>
      <c r="BL154" s="198"/>
      <c r="BM154" s="198"/>
      <c r="BN154" s="198"/>
      <c r="BO154" s="198"/>
      <c r="BP154" s="198"/>
      <c r="BQ154" s="198"/>
      <c r="BR154" s="198"/>
      <c r="BS154" s="198"/>
      <c r="BT154" s="198"/>
      <c r="BU154" s="198"/>
      <c r="BV154" s="198"/>
      <c r="BW154" s="198"/>
      <c r="BX154" s="198"/>
      <c r="BY154" s="198"/>
      <c r="BZ154" s="198"/>
      <c r="CA154" s="198"/>
      <c r="CB154" s="198"/>
      <c r="CC154" s="198"/>
      <c r="CD154" s="198"/>
      <c r="CE154" s="198"/>
      <c r="CF154" s="198"/>
      <c r="CG154" s="198"/>
      <c r="CH154" s="198"/>
      <c r="CI154" s="198"/>
      <c r="CJ154" s="198"/>
      <c r="CK154" s="198"/>
      <c r="CL154" s="198"/>
      <c r="CM154" s="198"/>
      <c r="CN154" s="198"/>
      <c r="CO154" s="198"/>
      <c r="CP154" s="198"/>
      <c r="CQ154" s="198"/>
      <c r="CR154" s="198"/>
      <c r="CS154" s="198"/>
      <c r="CT154" s="198"/>
      <c r="CU154" s="198"/>
      <c r="CV154" s="198"/>
      <c r="CW154" s="198"/>
      <c r="CX154" s="198"/>
      <c r="CY154" s="198"/>
      <c r="CZ154" s="198"/>
      <c r="DA154" s="198"/>
      <c r="DB154" s="198"/>
      <c r="DC154" s="198"/>
      <c r="DD154" s="198"/>
      <c r="DE154" s="198"/>
      <c r="DF154" s="198"/>
      <c r="DG154" s="198"/>
      <c r="DH154" s="198"/>
      <c r="DI154" s="198"/>
      <c r="DJ154" s="198"/>
      <c r="DK154" s="198"/>
      <c r="DL154" s="198"/>
      <c r="DM154" s="198"/>
      <c r="DN154" s="198"/>
      <c r="DO154" s="198"/>
      <c r="DP154" s="198"/>
      <c r="DQ154" s="198"/>
      <c r="DR154" s="198"/>
      <c r="DS154" s="198"/>
      <c r="DT154" s="198"/>
      <c r="DU154" s="198"/>
      <c r="DV154" s="198"/>
      <c r="DW154" s="198"/>
      <c r="DX154" s="198"/>
      <c r="DY154" s="198"/>
      <c r="DZ154" s="198"/>
      <c r="EA154" s="198"/>
      <c r="EB154" s="198"/>
      <c r="EC154" s="198"/>
      <c r="ED154" s="198"/>
      <c r="EE154" s="198"/>
      <c r="EF154" s="198"/>
      <c r="EG154" s="198"/>
      <c r="EH154" s="198"/>
      <c r="EI154" s="198"/>
      <c r="EJ154" s="198"/>
      <c r="EK154" s="198"/>
      <c r="EL154" s="198"/>
      <c r="EM154" s="198"/>
      <c r="EN154" s="198"/>
      <c r="EO154" s="198"/>
      <c r="EP154" s="198"/>
      <c r="EQ154" s="198"/>
      <c r="ER154" s="198"/>
      <c r="ES154" s="198"/>
      <c r="ET154" s="198"/>
      <c r="EU154" s="198"/>
      <c r="EV154" s="198"/>
      <c r="EW154" s="198"/>
      <c r="EX154" s="198"/>
      <c r="EY154" s="198"/>
      <c r="EZ154" s="198"/>
      <c r="FA154" s="198"/>
      <c r="FB154" s="198"/>
      <c r="FC154" s="198"/>
      <c r="FD154" s="198"/>
      <c r="FE154" s="198"/>
      <c r="FF154" s="198"/>
      <c r="FG154" s="198"/>
      <c r="FH154" s="198"/>
      <c r="FI154" s="198"/>
      <c r="FJ154" s="198"/>
      <c r="FK154" s="198"/>
      <c r="FL154" s="198"/>
      <c r="FM154" s="198"/>
      <c r="FN154" s="198"/>
      <c r="FO154" s="198"/>
      <c r="FP154" s="198"/>
      <c r="FQ154" s="198"/>
      <c r="FR154" s="198"/>
      <c r="FS154" s="198"/>
      <c r="FT154" s="198"/>
      <c r="FU154" s="198"/>
      <c r="FV154" s="198"/>
      <c r="FW154" s="198"/>
      <c r="FX154" s="198"/>
      <c r="FY154" s="198"/>
      <c r="FZ154" s="198"/>
      <c r="GA154" s="198"/>
      <c r="GB154" s="198"/>
      <c r="GC154" s="198"/>
      <c r="GD154" s="198"/>
      <c r="GE154" s="198"/>
      <c r="GF154" s="198"/>
      <c r="GG154" s="198"/>
      <c r="GH154" s="198"/>
      <c r="GI154" s="198"/>
      <c r="GJ154" s="198"/>
      <c r="GK154" s="198"/>
      <c r="GL154" s="198"/>
      <c r="GM154" s="198"/>
      <c r="GN154" s="198"/>
      <c r="GO154" s="198"/>
      <c r="GP154" s="198"/>
      <c r="GQ154" s="198"/>
      <c r="GR154" s="198"/>
      <c r="GS154" s="198"/>
      <c r="GT154" s="198"/>
      <c r="GU154" s="198"/>
      <c r="GV154" s="198"/>
      <c r="GW154" s="198"/>
      <c r="GX154" s="198"/>
      <c r="GY154" s="198"/>
      <c r="GZ154" s="198"/>
      <c r="HA154" s="198"/>
      <c r="HB154" s="198"/>
      <c r="HC154" s="198"/>
      <c r="HD154" s="198"/>
      <c r="HE154" s="198"/>
      <c r="HF154" s="198"/>
      <c r="HG154" s="198"/>
      <c r="HH154" s="198"/>
      <c r="HI154" s="198"/>
      <c r="HJ154" s="198"/>
      <c r="HK154" s="198"/>
      <c r="HL154" s="198"/>
      <c r="HM154" s="198"/>
      <c r="HN154" s="198"/>
      <c r="HO154" s="198"/>
      <c r="HP154" s="198"/>
      <c r="HQ154" s="198"/>
      <c r="HR154" s="198"/>
      <c r="HS154" s="198"/>
      <c r="HT154" s="198"/>
      <c r="HU154" s="198"/>
      <c r="HV154" s="198"/>
      <c r="HW154" s="198"/>
      <c r="HX154" s="198"/>
      <c r="HY154" s="198"/>
      <c r="HZ154" s="198"/>
      <c r="IA154" s="198"/>
      <c r="IB154" s="198"/>
      <c r="IC154" s="198"/>
      <c r="ID154" s="198"/>
      <c r="IE154" s="198"/>
      <c r="IF154" s="198"/>
      <c r="IG154" s="198"/>
      <c r="IH154" s="198"/>
      <c r="II154" s="198"/>
      <c r="IJ154" s="198"/>
      <c r="IK154" s="198"/>
      <c r="IL154" s="198"/>
      <c r="IM154" s="198"/>
      <c r="IN154" s="198"/>
      <c r="IO154" s="198"/>
      <c r="IP154" s="198"/>
      <c r="IQ154" s="198"/>
      <c r="IR154" s="198"/>
      <c r="IS154" s="198"/>
    </row>
    <row r="155" spans="1:253" ht="45.75" customHeight="1" outlineLevel="1" x14ac:dyDescent="0.25">
      <c r="A155" s="169" t="s">
        <v>22</v>
      </c>
      <c r="B155" s="20" t="s">
        <v>1248</v>
      </c>
      <c r="C155" s="528"/>
      <c r="D155" s="528"/>
      <c r="E155" s="624">
        <f>SUM(G155:J155)</f>
        <v>310.8</v>
      </c>
      <c r="F155" s="624"/>
      <c r="G155" s="628"/>
      <c r="H155" s="628"/>
      <c r="I155" s="628"/>
      <c r="J155" s="628">
        <f>250+235.825-100-25-50-0.025</f>
        <v>310.8</v>
      </c>
      <c r="K155" s="415"/>
    </row>
    <row r="156" spans="1:253" ht="23.45" customHeight="1" outlineLevel="1" x14ac:dyDescent="0.25">
      <c r="A156" s="169" t="s">
        <v>22</v>
      </c>
      <c r="B156" s="20" t="s">
        <v>982</v>
      </c>
      <c r="C156" s="528"/>
      <c r="D156" s="528"/>
      <c r="E156" s="624">
        <f>SUM(G156:J156)</f>
        <v>0</v>
      </c>
      <c r="F156" s="624"/>
      <c r="G156" s="628"/>
      <c r="H156" s="628"/>
      <c r="I156" s="628"/>
      <c r="J156" s="628"/>
      <c r="K156" s="415"/>
    </row>
    <row r="157" spans="1:253" ht="23.45" customHeight="1" x14ac:dyDescent="0.25">
      <c r="A157" s="181" t="s">
        <v>146</v>
      </c>
      <c r="B157" s="208" t="s">
        <v>1012</v>
      </c>
      <c r="C157" s="568"/>
      <c r="D157" s="568"/>
      <c r="E157" s="623">
        <f>SUM(G157:J157)</f>
        <v>250</v>
      </c>
      <c r="F157" s="623"/>
      <c r="G157" s="623"/>
      <c r="H157" s="623"/>
      <c r="I157" s="623"/>
      <c r="J157" s="623">
        <v>250</v>
      </c>
      <c r="K157" s="415"/>
      <c r="L157" s="198"/>
      <c r="M157" s="198"/>
      <c r="N157" s="198"/>
      <c r="O157" s="198"/>
      <c r="P157" s="198"/>
      <c r="Q157" s="198"/>
      <c r="R157" s="198"/>
      <c r="S157" s="198"/>
      <c r="T157" s="198"/>
      <c r="U157" s="198"/>
      <c r="V157" s="198"/>
      <c r="W157" s="198"/>
      <c r="X157" s="198"/>
      <c r="Y157" s="198"/>
      <c r="Z157" s="198"/>
      <c r="AA157" s="198"/>
      <c r="AB157" s="198"/>
      <c r="AC157" s="198"/>
      <c r="AD157" s="198"/>
      <c r="AE157" s="198"/>
      <c r="AF157" s="198"/>
      <c r="AG157" s="198"/>
      <c r="AH157" s="198"/>
      <c r="AI157" s="198"/>
      <c r="AJ157" s="198"/>
      <c r="AK157" s="198"/>
      <c r="AL157" s="198"/>
      <c r="AM157" s="198"/>
      <c r="AN157" s="198"/>
      <c r="AO157" s="198"/>
      <c r="AP157" s="198"/>
      <c r="AQ157" s="198"/>
      <c r="AR157" s="198"/>
      <c r="AS157" s="198"/>
      <c r="AT157" s="198"/>
      <c r="AU157" s="198"/>
      <c r="AV157" s="198"/>
      <c r="AW157" s="198"/>
      <c r="AX157" s="198"/>
      <c r="AY157" s="198"/>
      <c r="AZ157" s="198"/>
      <c r="BA157" s="198"/>
      <c r="BB157" s="198"/>
      <c r="BC157" s="198"/>
      <c r="BD157" s="198"/>
      <c r="BE157" s="198"/>
      <c r="BF157" s="198"/>
      <c r="BG157" s="198"/>
      <c r="BH157" s="198"/>
      <c r="BI157" s="198"/>
      <c r="BJ157" s="198"/>
      <c r="BK157" s="198"/>
      <c r="BL157" s="198"/>
      <c r="BM157" s="198"/>
      <c r="BN157" s="198"/>
      <c r="BO157" s="198"/>
      <c r="BP157" s="198"/>
      <c r="BQ157" s="198"/>
      <c r="BR157" s="198"/>
      <c r="BS157" s="198"/>
      <c r="BT157" s="198"/>
      <c r="BU157" s="198"/>
      <c r="BV157" s="198"/>
      <c r="BW157" s="198"/>
      <c r="BX157" s="198"/>
      <c r="BY157" s="198"/>
      <c r="BZ157" s="198"/>
      <c r="CA157" s="198"/>
      <c r="CB157" s="198"/>
      <c r="CC157" s="198"/>
      <c r="CD157" s="198"/>
      <c r="CE157" s="198"/>
      <c r="CF157" s="198"/>
      <c r="CG157" s="198"/>
      <c r="CH157" s="198"/>
      <c r="CI157" s="198"/>
      <c r="CJ157" s="198"/>
      <c r="CK157" s="198"/>
      <c r="CL157" s="198"/>
      <c r="CM157" s="198"/>
      <c r="CN157" s="198"/>
      <c r="CO157" s="198"/>
      <c r="CP157" s="198"/>
      <c r="CQ157" s="198"/>
      <c r="CR157" s="198"/>
      <c r="CS157" s="198"/>
      <c r="CT157" s="198"/>
      <c r="CU157" s="198"/>
      <c r="CV157" s="198"/>
      <c r="CW157" s="198"/>
      <c r="CX157" s="198"/>
      <c r="CY157" s="198"/>
      <c r="CZ157" s="198"/>
      <c r="DA157" s="198"/>
      <c r="DB157" s="198"/>
      <c r="DC157" s="198"/>
      <c r="DD157" s="198"/>
      <c r="DE157" s="198"/>
      <c r="DF157" s="198"/>
      <c r="DG157" s="198"/>
      <c r="DH157" s="198"/>
      <c r="DI157" s="198"/>
      <c r="DJ157" s="198"/>
      <c r="DK157" s="198"/>
      <c r="DL157" s="198"/>
      <c r="DM157" s="198"/>
      <c r="DN157" s="198"/>
      <c r="DO157" s="198"/>
      <c r="DP157" s="198"/>
      <c r="DQ157" s="198"/>
      <c r="DR157" s="198"/>
      <c r="DS157" s="198"/>
      <c r="DT157" s="198"/>
      <c r="DU157" s="198"/>
      <c r="DV157" s="198"/>
      <c r="DW157" s="198"/>
      <c r="DX157" s="198"/>
      <c r="DY157" s="198"/>
      <c r="DZ157" s="198"/>
      <c r="EA157" s="198"/>
      <c r="EB157" s="198"/>
      <c r="EC157" s="198"/>
      <c r="ED157" s="198"/>
      <c r="EE157" s="198"/>
      <c r="EF157" s="198"/>
      <c r="EG157" s="198"/>
      <c r="EH157" s="198"/>
      <c r="EI157" s="198"/>
      <c r="EJ157" s="198"/>
      <c r="EK157" s="198"/>
      <c r="EL157" s="198"/>
      <c r="EM157" s="198"/>
      <c r="EN157" s="198"/>
      <c r="EO157" s="198"/>
      <c r="EP157" s="198"/>
      <c r="EQ157" s="198"/>
      <c r="ER157" s="198"/>
      <c r="ES157" s="198"/>
      <c r="ET157" s="198"/>
      <c r="EU157" s="198"/>
      <c r="EV157" s="198"/>
      <c r="EW157" s="198"/>
      <c r="EX157" s="198"/>
      <c r="EY157" s="198"/>
      <c r="EZ157" s="198"/>
      <c r="FA157" s="198"/>
      <c r="FB157" s="198"/>
      <c r="FC157" s="198"/>
      <c r="FD157" s="198"/>
      <c r="FE157" s="198"/>
      <c r="FF157" s="198"/>
      <c r="FG157" s="198"/>
      <c r="FH157" s="198"/>
      <c r="FI157" s="198"/>
      <c r="FJ157" s="198"/>
      <c r="FK157" s="198"/>
      <c r="FL157" s="198"/>
      <c r="FM157" s="198"/>
      <c r="FN157" s="198"/>
      <c r="FO157" s="198"/>
      <c r="FP157" s="198"/>
      <c r="FQ157" s="198"/>
      <c r="FR157" s="198"/>
      <c r="FS157" s="198"/>
      <c r="FT157" s="198"/>
      <c r="FU157" s="198"/>
      <c r="FV157" s="198"/>
      <c r="FW157" s="198"/>
      <c r="FX157" s="198"/>
      <c r="FY157" s="198"/>
      <c r="FZ157" s="198"/>
      <c r="GA157" s="198"/>
      <c r="GB157" s="198"/>
      <c r="GC157" s="198"/>
      <c r="GD157" s="198"/>
      <c r="GE157" s="198"/>
      <c r="GF157" s="198"/>
      <c r="GG157" s="198"/>
      <c r="GH157" s="198"/>
      <c r="GI157" s="198"/>
      <c r="GJ157" s="198"/>
      <c r="GK157" s="198"/>
      <c r="GL157" s="198"/>
      <c r="GM157" s="198"/>
      <c r="GN157" s="198"/>
      <c r="GO157" s="198"/>
      <c r="GP157" s="198"/>
      <c r="GQ157" s="198"/>
      <c r="GR157" s="198"/>
      <c r="GS157" s="198"/>
      <c r="GT157" s="198"/>
      <c r="GU157" s="198"/>
      <c r="GV157" s="198"/>
      <c r="GW157" s="198"/>
      <c r="GX157" s="198"/>
      <c r="GY157" s="198"/>
      <c r="GZ157" s="198"/>
      <c r="HA157" s="198"/>
      <c r="HB157" s="198"/>
      <c r="HC157" s="198"/>
      <c r="HD157" s="198"/>
      <c r="HE157" s="198"/>
      <c r="HF157" s="198"/>
      <c r="HG157" s="198"/>
      <c r="HH157" s="198"/>
      <c r="HI157" s="198"/>
      <c r="HJ157" s="198"/>
      <c r="HK157" s="198"/>
      <c r="HL157" s="198"/>
      <c r="HM157" s="198"/>
      <c r="HN157" s="198"/>
      <c r="HO157" s="198"/>
      <c r="HP157" s="198"/>
      <c r="HQ157" s="198"/>
      <c r="HR157" s="198"/>
      <c r="HS157" s="198"/>
      <c r="HT157" s="198"/>
      <c r="HU157" s="198"/>
      <c r="HV157" s="198"/>
      <c r="HW157" s="198"/>
      <c r="HX157" s="198"/>
      <c r="HY157" s="198"/>
      <c r="HZ157" s="198"/>
      <c r="IA157" s="198"/>
      <c r="IB157" s="198"/>
      <c r="IC157" s="198"/>
      <c r="ID157" s="198"/>
      <c r="IE157" s="198"/>
      <c r="IF157" s="198"/>
      <c r="IG157" s="198"/>
      <c r="IH157" s="198"/>
      <c r="II157" s="198"/>
      <c r="IJ157" s="198"/>
      <c r="IK157" s="198"/>
      <c r="IL157" s="198"/>
      <c r="IM157" s="198"/>
      <c r="IN157" s="198"/>
      <c r="IO157" s="198"/>
      <c r="IP157" s="198"/>
      <c r="IQ157" s="198"/>
      <c r="IR157" s="198"/>
      <c r="IS157" s="198"/>
    </row>
    <row r="158" spans="1:253" ht="21.6" customHeight="1" x14ac:dyDescent="0.25">
      <c r="A158" s="181">
        <v>2</v>
      </c>
      <c r="B158" s="208" t="s">
        <v>894</v>
      </c>
      <c r="C158" s="568"/>
      <c r="D158" s="568"/>
      <c r="E158" s="623">
        <f>E159+E160</f>
        <v>115</v>
      </c>
      <c r="F158" s="623"/>
      <c r="G158" s="623"/>
      <c r="H158" s="623">
        <f>H159+H160</f>
        <v>115</v>
      </c>
      <c r="I158" s="623"/>
      <c r="J158" s="623">
        <f>J159</f>
        <v>0</v>
      </c>
      <c r="K158" s="4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c r="BI158" s="15"/>
      <c r="BJ158" s="15"/>
      <c r="BK158" s="15"/>
      <c r="BL158" s="15"/>
      <c r="BM158" s="15"/>
      <c r="BN158" s="15"/>
      <c r="BO158" s="15"/>
      <c r="BP158" s="15"/>
      <c r="BQ158" s="15"/>
      <c r="BR158" s="15"/>
      <c r="BS158" s="15"/>
      <c r="BT158" s="15"/>
      <c r="BU158" s="15"/>
      <c r="BV158" s="15"/>
      <c r="BW158" s="15"/>
      <c r="BX158" s="15"/>
      <c r="BY158" s="15"/>
      <c r="BZ158" s="15"/>
      <c r="CA158" s="15"/>
      <c r="CB158" s="15"/>
      <c r="CC158" s="15"/>
      <c r="CD158" s="15"/>
      <c r="CE158" s="15"/>
      <c r="CF158" s="15"/>
      <c r="CG158" s="15"/>
      <c r="CH158" s="15"/>
      <c r="CI158" s="15"/>
      <c r="CJ158" s="15"/>
      <c r="CK158" s="15"/>
      <c r="CL158" s="15"/>
      <c r="CM158" s="15"/>
      <c r="CN158" s="15"/>
      <c r="CO158" s="15"/>
      <c r="CP158" s="15"/>
      <c r="CQ158" s="15"/>
      <c r="CR158" s="15"/>
      <c r="CS158" s="15"/>
      <c r="CT158" s="15"/>
      <c r="CU158" s="15"/>
      <c r="CV158" s="15"/>
      <c r="CW158" s="15"/>
      <c r="CX158" s="15"/>
      <c r="CY158" s="15"/>
      <c r="CZ158" s="15"/>
      <c r="DA158" s="15"/>
      <c r="DB158" s="15"/>
      <c r="DC158" s="15"/>
      <c r="DD158" s="15"/>
      <c r="DE158" s="15"/>
      <c r="DF158" s="15"/>
      <c r="DG158" s="15"/>
      <c r="DH158" s="15"/>
      <c r="DI158" s="15"/>
      <c r="DJ158" s="15"/>
      <c r="DK158" s="15"/>
      <c r="DL158" s="15"/>
      <c r="DM158" s="15"/>
      <c r="DN158" s="15"/>
      <c r="DO158" s="15"/>
      <c r="DP158" s="15"/>
      <c r="DQ158" s="15"/>
      <c r="DR158" s="15"/>
      <c r="DS158" s="15"/>
      <c r="DT158" s="15"/>
      <c r="DU158" s="15"/>
      <c r="DV158" s="15"/>
      <c r="DW158" s="15"/>
      <c r="DX158" s="15"/>
      <c r="DY158" s="15"/>
      <c r="DZ158" s="15"/>
      <c r="EA158" s="15"/>
      <c r="EB158" s="15"/>
      <c r="EC158" s="15"/>
      <c r="ED158" s="15"/>
      <c r="EE158" s="15"/>
      <c r="EF158" s="15"/>
      <c r="EG158" s="15"/>
      <c r="EH158" s="15"/>
      <c r="EI158" s="15"/>
      <c r="EJ158" s="15"/>
      <c r="EK158" s="15"/>
      <c r="EL158" s="15"/>
      <c r="EM158" s="15"/>
      <c r="EN158" s="15"/>
      <c r="EO158" s="15"/>
      <c r="EP158" s="15"/>
      <c r="EQ158" s="15"/>
      <c r="ER158" s="15"/>
      <c r="ES158" s="15"/>
      <c r="ET158" s="15"/>
      <c r="EU158" s="15"/>
      <c r="EV158" s="15"/>
      <c r="EW158" s="15"/>
      <c r="EX158" s="15"/>
      <c r="EY158" s="15"/>
      <c r="EZ158" s="15"/>
      <c r="FA158" s="15"/>
      <c r="FB158" s="15"/>
      <c r="FC158" s="15"/>
      <c r="FD158" s="15"/>
      <c r="FE158" s="15"/>
      <c r="FF158" s="15"/>
      <c r="FG158" s="15"/>
      <c r="FH158" s="15"/>
      <c r="FI158" s="15"/>
      <c r="FJ158" s="15"/>
      <c r="FK158" s="15"/>
      <c r="FL158" s="15"/>
      <c r="FM158" s="15"/>
      <c r="FN158" s="15"/>
      <c r="FO158" s="15"/>
      <c r="FP158" s="15"/>
      <c r="FQ158" s="15"/>
      <c r="FR158" s="15"/>
      <c r="FS158" s="15"/>
      <c r="FT158" s="15"/>
      <c r="FU158" s="15"/>
      <c r="FV158" s="15"/>
      <c r="FW158" s="15"/>
      <c r="FX158" s="15"/>
      <c r="FY158" s="15"/>
      <c r="FZ158" s="15"/>
      <c r="GA158" s="15"/>
      <c r="GB158" s="15"/>
      <c r="GC158" s="15"/>
      <c r="GD158" s="15"/>
      <c r="GE158" s="15"/>
      <c r="GF158" s="15"/>
      <c r="GG158" s="15"/>
      <c r="GH158" s="15"/>
      <c r="GI158" s="15"/>
      <c r="GJ158" s="15"/>
      <c r="GK158" s="15"/>
      <c r="GL158" s="15"/>
      <c r="GM158" s="15"/>
      <c r="GN158" s="15"/>
      <c r="GO158" s="15"/>
      <c r="GP158" s="15"/>
      <c r="GQ158" s="15"/>
      <c r="GR158" s="15"/>
      <c r="GS158" s="15"/>
      <c r="GT158" s="15"/>
      <c r="GU158" s="15"/>
      <c r="GV158" s="15"/>
      <c r="GW158" s="15"/>
      <c r="GX158" s="15"/>
      <c r="GY158" s="15"/>
      <c r="GZ158" s="15"/>
      <c r="HA158" s="15"/>
      <c r="HB158" s="15"/>
      <c r="HC158" s="15"/>
      <c r="HD158" s="15"/>
      <c r="HE158" s="15"/>
      <c r="HF158" s="15"/>
      <c r="HG158" s="15"/>
      <c r="HH158" s="15"/>
      <c r="HI158" s="15"/>
      <c r="HJ158" s="15"/>
      <c r="HK158" s="15"/>
      <c r="HL158" s="15"/>
      <c r="HM158" s="15"/>
      <c r="HN158" s="15"/>
      <c r="HO158" s="15"/>
      <c r="HP158" s="15"/>
      <c r="HQ158" s="15"/>
      <c r="HR158" s="15"/>
      <c r="HS158" s="15"/>
      <c r="HT158" s="15"/>
      <c r="HU158" s="15"/>
      <c r="HV158" s="15"/>
      <c r="HW158" s="15"/>
      <c r="HX158" s="15"/>
      <c r="HY158" s="15"/>
      <c r="HZ158" s="15"/>
      <c r="IA158" s="15"/>
      <c r="IB158" s="15"/>
      <c r="IC158" s="15"/>
      <c r="ID158" s="15"/>
      <c r="IE158" s="15"/>
      <c r="IF158" s="15"/>
      <c r="IG158" s="15"/>
      <c r="IH158" s="15"/>
      <c r="II158" s="15"/>
      <c r="IJ158" s="15"/>
      <c r="IK158" s="15"/>
      <c r="IL158" s="15"/>
      <c r="IM158" s="15"/>
      <c r="IN158" s="15"/>
      <c r="IO158" s="15"/>
      <c r="IP158" s="15"/>
      <c r="IQ158" s="15"/>
      <c r="IR158" s="15"/>
      <c r="IS158" s="15"/>
    </row>
    <row r="159" spans="1:253" ht="21.6" customHeight="1" outlineLevel="1" x14ac:dyDescent="0.25">
      <c r="A159" s="169" t="s">
        <v>22</v>
      </c>
      <c r="B159" s="214" t="s">
        <v>981</v>
      </c>
      <c r="C159" s="569"/>
      <c r="D159" s="569"/>
      <c r="E159" s="624">
        <f>SUM(G159:J159)</f>
        <v>90</v>
      </c>
      <c r="F159" s="624"/>
      <c r="G159" s="628"/>
      <c r="H159" s="628">
        <v>90</v>
      </c>
      <c r="I159" s="628"/>
      <c r="J159" s="628"/>
      <c r="K159" s="415"/>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row>
    <row r="160" spans="1:253" ht="35.25" customHeight="1" outlineLevel="1" x14ac:dyDescent="0.25">
      <c r="A160" s="169" t="s">
        <v>22</v>
      </c>
      <c r="B160" s="182" t="s">
        <v>1275</v>
      </c>
      <c r="C160" s="569"/>
      <c r="D160" s="569"/>
      <c r="E160" s="624">
        <f>SUM(G160:J160)</f>
        <v>25</v>
      </c>
      <c r="F160" s="624"/>
      <c r="G160" s="628"/>
      <c r="H160" s="628">
        <v>25</v>
      </c>
      <c r="I160" s="628"/>
      <c r="J160" s="628"/>
      <c r="K160" s="415"/>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row>
    <row r="161" spans="1:253" ht="21.6" customHeight="1" x14ac:dyDescent="0.25">
      <c r="A161" s="385" t="s">
        <v>77</v>
      </c>
      <c r="B161" s="386" t="s">
        <v>1036</v>
      </c>
      <c r="C161" s="554">
        <f>D161-E161</f>
        <v>0</v>
      </c>
      <c r="D161" s="554">
        <f>'Biểu cân đối_tinh giao'!C97/1000000</f>
        <v>6149</v>
      </c>
      <c r="E161" s="622">
        <f>SUM(E162:E163)</f>
        <v>6149</v>
      </c>
      <c r="F161" s="622">
        <f>SUM(F162:F163)</f>
        <v>31</v>
      </c>
      <c r="G161" s="622"/>
      <c r="H161" s="622"/>
      <c r="I161" s="622">
        <f>SUM(I162:I163)</f>
        <v>5517</v>
      </c>
      <c r="J161" s="622">
        <f>SUM(J162:J163)</f>
        <v>632</v>
      </c>
      <c r="K161" s="555"/>
      <c r="L161" s="389"/>
      <c r="M161" s="388"/>
      <c r="N161" s="269"/>
      <c r="O161" s="198"/>
      <c r="P161" s="198"/>
      <c r="Q161" s="198"/>
      <c r="R161" s="198"/>
      <c r="S161" s="198"/>
      <c r="T161" s="198"/>
      <c r="U161" s="198"/>
      <c r="V161" s="198"/>
      <c r="W161" s="198"/>
      <c r="X161" s="198"/>
      <c r="Y161" s="198"/>
      <c r="Z161" s="198"/>
      <c r="AA161" s="198"/>
      <c r="AB161" s="198"/>
      <c r="AC161" s="198"/>
      <c r="AD161" s="198"/>
      <c r="AE161" s="198"/>
      <c r="AF161" s="198"/>
      <c r="AG161" s="198"/>
      <c r="AH161" s="198"/>
      <c r="AI161" s="198"/>
      <c r="AJ161" s="198"/>
      <c r="AK161" s="198"/>
      <c r="AL161" s="198"/>
      <c r="AM161" s="198"/>
      <c r="AN161" s="198"/>
      <c r="AO161" s="198"/>
      <c r="AP161" s="198"/>
      <c r="AQ161" s="198"/>
      <c r="AR161" s="198"/>
      <c r="AS161" s="198"/>
      <c r="AT161" s="198"/>
      <c r="AU161" s="198"/>
      <c r="AV161" s="198"/>
      <c r="AW161" s="198"/>
      <c r="AX161" s="198"/>
      <c r="AY161" s="198"/>
      <c r="AZ161" s="198"/>
      <c r="BA161" s="198"/>
      <c r="BB161" s="198"/>
      <c r="BC161" s="198"/>
      <c r="BD161" s="198"/>
      <c r="BE161" s="198"/>
      <c r="BF161" s="198"/>
      <c r="BG161" s="198"/>
      <c r="BH161" s="198"/>
      <c r="BI161" s="198"/>
      <c r="BJ161" s="198"/>
      <c r="BK161" s="198"/>
      <c r="BL161" s="198"/>
      <c r="BM161" s="198"/>
      <c r="BN161" s="198"/>
      <c r="BO161" s="198"/>
      <c r="BP161" s="198"/>
      <c r="BQ161" s="198"/>
      <c r="BR161" s="198"/>
      <c r="BS161" s="198"/>
      <c r="BT161" s="198"/>
      <c r="BU161" s="198"/>
      <c r="BV161" s="198"/>
      <c r="BW161" s="198"/>
      <c r="BX161" s="198"/>
      <c r="BY161" s="198"/>
      <c r="BZ161" s="198"/>
      <c r="CA161" s="198"/>
      <c r="CB161" s="198"/>
      <c r="CC161" s="198"/>
      <c r="CD161" s="198"/>
      <c r="CE161" s="198"/>
      <c r="CF161" s="198"/>
      <c r="CG161" s="198"/>
      <c r="CH161" s="198"/>
      <c r="CI161" s="198"/>
      <c r="CJ161" s="198"/>
      <c r="CK161" s="198"/>
      <c r="CL161" s="198"/>
      <c r="CM161" s="198"/>
      <c r="CN161" s="198"/>
      <c r="CO161" s="198"/>
      <c r="CP161" s="198"/>
      <c r="CQ161" s="198"/>
      <c r="CR161" s="198"/>
      <c r="CS161" s="198"/>
      <c r="CT161" s="198"/>
      <c r="CU161" s="198"/>
      <c r="CV161" s="198"/>
      <c r="CW161" s="198"/>
      <c r="CX161" s="198"/>
      <c r="CY161" s="198"/>
      <c r="CZ161" s="198"/>
      <c r="DA161" s="198"/>
      <c r="DB161" s="198"/>
      <c r="DC161" s="198"/>
      <c r="DD161" s="198"/>
      <c r="DE161" s="198"/>
      <c r="DF161" s="198"/>
      <c r="DG161" s="198"/>
      <c r="DH161" s="198"/>
      <c r="DI161" s="198"/>
      <c r="DJ161" s="198"/>
      <c r="DK161" s="198"/>
      <c r="DL161" s="198"/>
      <c r="DM161" s="198"/>
      <c r="DN161" s="198"/>
      <c r="DO161" s="198"/>
      <c r="DP161" s="198"/>
      <c r="DQ161" s="198"/>
      <c r="DR161" s="198"/>
      <c r="DS161" s="198"/>
      <c r="DT161" s="198"/>
      <c r="DU161" s="198"/>
      <c r="DV161" s="198"/>
      <c r="DW161" s="198"/>
      <c r="DX161" s="198"/>
      <c r="DY161" s="198"/>
      <c r="DZ161" s="198"/>
      <c r="EA161" s="198"/>
      <c r="EB161" s="198"/>
      <c r="EC161" s="198"/>
      <c r="ED161" s="198"/>
      <c r="EE161" s="198"/>
      <c r="EF161" s="198"/>
      <c r="EG161" s="198"/>
      <c r="EH161" s="198"/>
      <c r="EI161" s="198"/>
      <c r="EJ161" s="198"/>
      <c r="EK161" s="198"/>
      <c r="EL161" s="198"/>
      <c r="EM161" s="198"/>
      <c r="EN161" s="198"/>
      <c r="EO161" s="198"/>
      <c r="EP161" s="198"/>
      <c r="EQ161" s="198"/>
      <c r="ER161" s="198"/>
      <c r="ES161" s="198"/>
      <c r="ET161" s="198"/>
      <c r="EU161" s="198"/>
      <c r="EV161" s="198"/>
      <c r="EW161" s="198"/>
      <c r="EX161" s="198"/>
      <c r="EY161" s="198"/>
      <c r="EZ161" s="198"/>
      <c r="FA161" s="198"/>
      <c r="FB161" s="198"/>
      <c r="FC161" s="198"/>
      <c r="FD161" s="198"/>
      <c r="FE161" s="198"/>
      <c r="FF161" s="198"/>
      <c r="FG161" s="198"/>
      <c r="FH161" s="198"/>
      <c r="FI161" s="198"/>
      <c r="FJ161" s="198"/>
      <c r="FK161" s="198"/>
      <c r="FL161" s="198"/>
      <c r="FM161" s="198"/>
      <c r="FN161" s="198"/>
      <c r="FO161" s="198"/>
      <c r="FP161" s="198"/>
      <c r="FQ161" s="198"/>
      <c r="FR161" s="198"/>
      <c r="FS161" s="198"/>
      <c r="FT161" s="198"/>
      <c r="FU161" s="198"/>
      <c r="FV161" s="198"/>
      <c r="FW161" s="198"/>
      <c r="FX161" s="198"/>
      <c r="FY161" s="198"/>
      <c r="FZ161" s="198"/>
      <c r="GA161" s="198"/>
      <c r="GB161" s="198"/>
      <c r="GC161" s="198"/>
      <c r="GD161" s="198"/>
      <c r="GE161" s="198"/>
      <c r="GF161" s="198"/>
      <c r="GG161" s="198"/>
      <c r="GH161" s="198"/>
      <c r="GI161" s="198"/>
      <c r="GJ161" s="198"/>
      <c r="GK161" s="198"/>
      <c r="GL161" s="198"/>
      <c r="GM161" s="198"/>
      <c r="GN161" s="198"/>
      <c r="GO161" s="198"/>
      <c r="GP161" s="198"/>
      <c r="GQ161" s="198"/>
      <c r="GR161" s="198"/>
      <c r="GS161" s="198"/>
      <c r="GT161" s="198"/>
      <c r="GU161" s="198"/>
      <c r="GV161" s="198"/>
      <c r="GW161" s="198"/>
      <c r="GX161" s="198"/>
      <c r="GY161" s="198"/>
      <c r="GZ161" s="198"/>
      <c r="HA161" s="198"/>
      <c r="HB161" s="198"/>
      <c r="HC161" s="198"/>
      <c r="HD161" s="198"/>
      <c r="HE161" s="198"/>
      <c r="HF161" s="198"/>
      <c r="HG161" s="198"/>
      <c r="HH161" s="198"/>
      <c r="HI161" s="198"/>
      <c r="HJ161" s="198"/>
      <c r="HK161" s="198"/>
      <c r="HL161" s="198"/>
      <c r="HM161" s="198"/>
      <c r="HN161" s="198"/>
      <c r="HO161" s="198"/>
      <c r="HP161" s="198"/>
      <c r="HQ161" s="198"/>
      <c r="HR161" s="198"/>
      <c r="HS161" s="198"/>
      <c r="HT161" s="198"/>
      <c r="HU161" s="198"/>
      <c r="HV161" s="198"/>
      <c r="HW161" s="198"/>
      <c r="HX161" s="198"/>
      <c r="HY161" s="198"/>
      <c r="HZ161" s="198"/>
      <c r="IA161" s="198"/>
      <c r="IB161" s="198"/>
      <c r="IC161" s="198"/>
      <c r="ID161" s="198"/>
      <c r="IE161" s="198"/>
      <c r="IF161" s="198"/>
      <c r="IG161" s="198"/>
      <c r="IH161" s="198"/>
      <c r="II161" s="198"/>
      <c r="IJ161" s="198"/>
      <c r="IK161" s="198"/>
      <c r="IL161" s="198"/>
      <c r="IM161" s="198"/>
      <c r="IN161" s="198"/>
      <c r="IO161" s="198"/>
      <c r="IP161" s="198"/>
      <c r="IQ161" s="198"/>
      <c r="IR161" s="198"/>
      <c r="IS161" s="198"/>
    </row>
    <row r="162" spans="1:253" ht="37.35" customHeight="1" outlineLevel="1" x14ac:dyDescent="0.25">
      <c r="A162" s="204" t="s">
        <v>22</v>
      </c>
      <c r="B162" s="202" t="s">
        <v>1037</v>
      </c>
      <c r="C162" s="528"/>
      <c r="D162" s="528"/>
      <c r="E162" s="624">
        <f>SUM(G162:J162)</f>
        <v>5517</v>
      </c>
      <c r="F162" s="624">
        <v>31</v>
      </c>
      <c r="G162" s="624"/>
      <c r="H162" s="624"/>
      <c r="I162" s="624">
        <v>5517</v>
      </c>
      <c r="J162" s="624"/>
      <c r="K162" s="54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row>
    <row r="163" spans="1:253" ht="102" customHeight="1" outlineLevel="1" x14ac:dyDescent="0.25">
      <c r="A163" s="204" t="s">
        <v>22</v>
      </c>
      <c r="B163" s="20" t="s">
        <v>1249</v>
      </c>
      <c r="C163" s="528"/>
      <c r="D163" s="528"/>
      <c r="E163" s="624">
        <f>SUM(G163:J163)</f>
        <v>632</v>
      </c>
      <c r="F163" s="623"/>
      <c r="G163" s="624"/>
      <c r="H163" s="624"/>
      <c r="I163" s="624"/>
      <c r="J163" s="624">
        <v>632</v>
      </c>
      <c r="K163" s="54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row>
    <row r="164" spans="1:253" ht="21.6" customHeight="1" x14ac:dyDescent="0.25">
      <c r="A164" s="385" t="s">
        <v>113</v>
      </c>
      <c r="B164" s="386" t="s">
        <v>940</v>
      </c>
      <c r="C164" s="648">
        <f>D164-E164</f>
        <v>200</v>
      </c>
      <c r="D164" s="554">
        <f>'Biểu cân đối_tinh giao'!C103/1000000</f>
        <v>12207</v>
      </c>
      <c r="E164" s="622">
        <f>E165+E172+E175</f>
        <v>12007</v>
      </c>
      <c r="F164" s="622">
        <f>F165+F172+F175</f>
        <v>0</v>
      </c>
      <c r="G164" s="622">
        <f t="shared" ref="G164:H164" si="16">G165+G172+G175</f>
        <v>0</v>
      </c>
      <c r="H164" s="622">
        <f t="shared" si="16"/>
        <v>11907</v>
      </c>
      <c r="I164" s="622"/>
      <c r="J164" s="622"/>
      <c r="K164" s="555"/>
      <c r="L164" s="389"/>
      <c r="M164" s="388"/>
      <c r="N164" s="269"/>
      <c r="O164" s="198"/>
      <c r="P164" s="198"/>
      <c r="Q164" s="198"/>
      <c r="R164" s="198"/>
      <c r="S164" s="198"/>
      <c r="T164" s="198"/>
      <c r="U164" s="198"/>
      <c r="V164" s="198"/>
      <c r="W164" s="198"/>
      <c r="X164" s="198"/>
      <c r="Y164" s="198"/>
      <c r="Z164" s="198"/>
      <c r="AA164" s="198"/>
      <c r="AB164" s="198"/>
      <c r="AC164" s="198"/>
      <c r="AD164" s="198"/>
      <c r="AE164" s="198"/>
      <c r="AF164" s="198"/>
      <c r="AG164" s="198"/>
      <c r="AH164" s="198"/>
      <c r="AI164" s="198"/>
      <c r="AJ164" s="198"/>
      <c r="AK164" s="198"/>
      <c r="AL164" s="198"/>
      <c r="AM164" s="198"/>
      <c r="AN164" s="198"/>
      <c r="AO164" s="198"/>
      <c r="AP164" s="198"/>
      <c r="AQ164" s="198"/>
      <c r="AR164" s="198"/>
      <c r="AS164" s="198"/>
      <c r="AT164" s="198"/>
      <c r="AU164" s="198"/>
      <c r="AV164" s="198"/>
      <c r="AW164" s="198"/>
      <c r="AX164" s="198"/>
      <c r="AY164" s="198"/>
      <c r="AZ164" s="198"/>
      <c r="BA164" s="198"/>
      <c r="BB164" s="198"/>
      <c r="BC164" s="198"/>
      <c r="BD164" s="198"/>
      <c r="BE164" s="198"/>
      <c r="BF164" s="198"/>
      <c r="BG164" s="198"/>
      <c r="BH164" s="198"/>
      <c r="BI164" s="198"/>
      <c r="BJ164" s="198"/>
      <c r="BK164" s="198"/>
      <c r="BL164" s="198"/>
      <c r="BM164" s="198"/>
      <c r="BN164" s="198"/>
      <c r="BO164" s="198"/>
      <c r="BP164" s="198"/>
      <c r="BQ164" s="198"/>
      <c r="BR164" s="198"/>
      <c r="BS164" s="198"/>
      <c r="BT164" s="198"/>
      <c r="BU164" s="198"/>
      <c r="BV164" s="198"/>
      <c r="BW164" s="198"/>
      <c r="BX164" s="198"/>
      <c r="BY164" s="198"/>
      <c r="BZ164" s="198"/>
      <c r="CA164" s="198"/>
      <c r="CB164" s="198"/>
      <c r="CC164" s="198"/>
      <c r="CD164" s="198"/>
      <c r="CE164" s="198"/>
      <c r="CF164" s="198"/>
      <c r="CG164" s="198"/>
      <c r="CH164" s="198"/>
      <c r="CI164" s="198"/>
      <c r="CJ164" s="198"/>
      <c r="CK164" s="198"/>
      <c r="CL164" s="198"/>
      <c r="CM164" s="198"/>
      <c r="CN164" s="198"/>
      <c r="CO164" s="198"/>
      <c r="CP164" s="198"/>
      <c r="CQ164" s="198"/>
      <c r="CR164" s="198"/>
      <c r="CS164" s="198"/>
      <c r="CT164" s="198"/>
      <c r="CU164" s="198"/>
      <c r="CV164" s="198"/>
      <c r="CW164" s="198"/>
      <c r="CX164" s="198"/>
      <c r="CY164" s="198"/>
      <c r="CZ164" s="198"/>
      <c r="DA164" s="198"/>
      <c r="DB164" s="198"/>
      <c r="DC164" s="198"/>
      <c r="DD164" s="198"/>
      <c r="DE164" s="198"/>
      <c r="DF164" s="198"/>
      <c r="DG164" s="198"/>
      <c r="DH164" s="198"/>
      <c r="DI164" s="198"/>
      <c r="DJ164" s="198"/>
      <c r="DK164" s="198"/>
      <c r="DL164" s="198"/>
      <c r="DM164" s="198"/>
      <c r="DN164" s="198"/>
      <c r="DO164" s="198"/>
      <c r="DP164" s="198"/>
      <c r="DQ164" s="198"/>
      <c r="DR164" s="198"/>
      <c r="DS164" s="198"/>
      <c r="DT164" s="198"/>
      <c r="DU164" s="198"/>
      <c r="DV164" s="198"/>
      <c r="DW164" s="198"/>
      <c r="DX164" s="198"/>
      <c r="DY164" s="198"/>
      <c r="DZ164" s="198"/>
      <c r="EA164" s="198"/>
      <c r="EB164" s="198"/>
      <c r="EC164" s="198"/>
      <c r="ED164" s="198"/>
      <c r="EE164" s="198"/>
      <c r="EF164" s="198"/>
      <c r="EG164" s="198"/>
      <c r="EH164" s="198"/>
      <c r="EI164" s="198"/>
      <c r="EJ164" s="198"/>
      <c r="EK164" s="198"/>
      <c r="EL164" s="198"/>
      <c r="EM164" s="198"/>
      <c r="EN164" s="198"/>
      <c r="EO164" s="198"/>
      <c r="EP164" s="198"/>
      <c r="EQ164" s="198"/>
      <c r="ER164" s="198"/>
      <c r="ES164" s="198"/>
      <c r="ET164" s="198"/>
      <c r="EU164" s="198"/>
      <c r="EV164" s="198"/>
      <c r="EW164" s="198"/>
      <c r="EX164" s="198"/>
      <c r="EY164" s="198"/>
      <c r="EZ164" s="198"/>
      <c r="FA164" s="198"/>
      <c r="FB164" s="198"/>
      <c r="FC164" s="198"/>
      <c r="FD164" s="198"/>
      <c r="FE164" s="198"/>
      <c r="FF164" s="198"/>
      <c r="FG164" s="198"/>
      <c r="FH164" s="198"/>
      <c r="FI164" s="198"/>
      <c r="FJ164" s="198"/>
      <c r="FK164" s="198"/>
      <c r="FL164" s="198"/>
      <c r="FM164" s="198"/>
      <c r="FN164" s="198"/>
      <c r="FO164" s="198"/>
      <c r="FP164" s="198"/>
      <c r="FQ164" s="198"/>
      <c r="FR164" s="198"/>
      <c r="FS164" s="198"/>
      <c r="FT164" s="198"/>
      <c r="FU164" s="198"/>
      <c r="FV164" s="198"/>
      <c r="FW164" s="198"/>
      <c r="FX164" s="198"/>
      <c r="FY164" s="198"/>
      <c r="FZ164" s="198"/>
      <c r="GA164" s="198"/>
      <c r="GB164" s="198"/>
      <c r="GC164" s="198"/>
      <c r="GD164" s="198"/>
      <c r="GE164" s="198"/>
      <c r="GF164" s="198"/>
      <c r="GG164" s="198"/>
      <c r="GH164" s="198"/>
      <c r="GI164" s="198"/>
      <c r="GJ164" s="198"/>
      <c r="GK164" s="198"/>
      <c r="GL164" s="198"/>
      <c r="GM164" s="198"/>
      <c r="GN164" s="198"/>
      <c r="GO164" s="198"/>
      <c r="GP164" s="198"/>
      <c r="GQ164" s="198"/>
      <c r="GR164" s="198"/>
      <c r="GS164" s="198"/>
      <c r="GT164" s="198"/>
      <c r="GU164" s="198"/>
      <c r="GV164" s="198"/>
      <c r="GW164" s="198"/>
      <c r="GX164" s="198"/>
      <c r="GY164" s="198"/>
      <c r="GZ164" s="198"/>
      <c r="HA164" s="198"/>
      <c r="HB164" s="198"/>
      <c r="HC164" s="198"/>
      <c r="HD164" s="198"/>
      <c r="HE164" s="198"/>
      <c r="HF164" s="198"/>
      <c r="HG164" s="198"/>
      <c r="HH164" s="198"/>
      <c r="HI164" s="198"/>
      <c r="HJ164" s="198"/>
      <c r="HK164" s="198"/>
      <c r="HL164" s="198"/>
      <c r="HM164" s="198"/>
      <c r="HN164" s="198"/>
      <c r="HO164" s="198"/>
      <c r="HP164" s="198"/>
      <c r="HQ164" s="198"/>
      <c r="HR164" s="198"/>
      <c r="HS164" s="198"/>
      <c r="HT164" s="198"/>
      <c r="HU164" s="198"/>
      <c r="HV164" s="198"/>
      <c r="HW164" s="198"/>
      <c r="HX164" s="198"/>
      <c r="HY164" s="198"/>
      <c r="HZ164" s="198"/>
      <c r="IA164" s="198"/>
      <c r="IB164" s="198"/>
      <c r="IC164" s="198"/>
      <c r="ID164" s="198"/>
      <c r="IE164" s="198"/>
      <c r="IF164" s="198"/>
      <c r="IG164" s="198"/>
      <c r="IH164" s="198"/>
      <c r="II164" s="198"/>
      <c r="IJ164" s="198"/>
      <c r="IK164" s="198"/>
      <c r="IL164" s="198"/>
      <c r="IM164" s="198"/>
      <c r="IN164" s="198"/>
      <c r="IO164" s="198"/>
      <c r="IP164" s="198"/>
      <c r="IQ164" s="198"/>
      <c r="IR164" s="198"/>
      <c r="IS164" s="198"/>
    </row>
    <row r="165" spans="1:253" ht="22.35" customHeight="1" x14ac:dyDescent="0.25">
      <c r="A165" s="181">
        <v>1</v>
      </c>
      <c r="B165" s="203" t="s">
        <v>894</v>
      </c>
      <c r="C165" s="415"/>
      <c r="D165" s="415"/>
      <c r="E165" s="623">
        <f>SUM(E166:E171)</f>
        <v>11563.8</v>
      </c>
      <c r="F165" s="623">
        <f>F166+F167+F168</f>
        <v>0</v>
      </c>
      <c r="G165" s="623">
        <f>SUM(G166:G174)</f>
        <v>0</v>
      </c>
      <c r="H165" s="623">
        <f>SUM(H166:H171)</f>
        <v>11563.8</v>
      </c>
      <c r="I165" s="623"/>
      <c r="J165" s="623"/>
      <c r="K165" s="546"/>
    </row>
    <row r="166" spans="1:253" ht="53.45" customHeight="1" outlineLevel="1" x14ac:dyDescent="0.25">
      <c r="A166" s="169" t="s">
        <v>22</v>
      </c>
      <c r="B166" s="202" t="s">
        <v>983</v>
      </c>
      <c r="C166" s="619"/>
      <c r="D166" s="528"/>
      <c r="E166" s="624">
        <f t="shared" ref="E166:E171" si="17">SUM(G166:H166)</f>
        <v>8863</v>
      </c>
      <c r="F166" s="624"/>
      <c r="G166" s="628"/>
      <c r="H166" s="628">
        <v>8863</v>
      </c>
      <c r="I166" s="628"/>
      <c r="J166" s="628"/>
      <c r="K166" s="415"/>
      <c r="L166" s="198"/>
      <c r="M166" s="198"/>
      <c r="N166" s="198"/>
      <c r="O166" s="198"/>
      <c r="P166" s="198"/>
      <c r="Q166" s="198"/>
      <c r="R166" s="198"/>
      <c r="S166" s="198"/>
      <c r="T166" s="198"/>
      <c r="U166" s="198"/>
      <c r="V166" s="198"/>
      <c r="W166" s="198"/>
      <c r="X166" s="198"/>
      <c r="Y166" s="198"/>
      <c r="Z166" s="198"/>
      <c r="AA166" s="198"/>
      <c r="AB166" s="198"/>
      <c r="AC166" s="198"/>
      <c r="AD166" s="198"/>
      <c r="AE166" s="198"/>
      <c r="AF166" s="198"/>
      <c r="AG166" s="198"/>
      <c r="AH166" s="198"/>
      <c r="AI166" s="198"/>
      <c r="AJ166" s="198"/>
      <c r="AK166" s="198"/>
      <c r="AL166" s="198"/>
      <c r="AM166" s="198"/>
      <c r="AN166" s="198"/>
      <c r="AO166" s="198"/>
      <c r="AP166" s="198"/>
      <c r="AQ166" s="198"/>
      <c r="AR166" s="198"/>
      <c r="AS166" s="198"/>
      <c r="AT166" s="198"/>
      <c r="AU166" s="198"/>
      <c r="AV166" s="198"/>
      <c r="AW166" s="198"/>
      <c r="AX166" s="198"/>
      <c r="AY166" s="198"/>
      <c r="AZ166" s="198"/>
      <c r="BA166" s="198"/>
      <c r="BB166" s="198"/>
      <c r="BC166" s="198"/>
      <c r="BD166" s="198"/>
      <c r="BE166" s="198"/>
      <c r="BF166" s="198"/>
      <c r="BG166" s="198"/>
      <c r="BH166" s="198"/>
      <c r="BI166" s="198"/>
      <c r="BJ166" s="198"/>
      <c r="BK166" s="198"/>
      <c r="BL166" s="198"/>
      <c r="BM166" s="198"/>
      <c r="BN166" s="198"/>
      <c r="BO166" s="198"/>
      <c r="BP166" s="198"/>
      <c r="BQ166" s="198"/>
      <c r="BR166" s="198"/>
      <c r="BS166" s="198"/>
      <c r="BT166" s="198"/>
      <c r="BU166" s="198"/>
      <c r="BV166" s="198"/>
      <c r="BW166" s="198"/>
      <c r="BX166" s="198"/>
      <c r="BY166" s="198"/>
      <c r="BZ166" s="198"/>
      <c r="CA166" s="198"/>
      <c r="CB166" s="198"/>
      <c r="CC166" s="198"/>
      <c r="CD166" s="198"/>
      <c r="CE166" s="198"/>
      <c r="CF166" s="198"/>
      <c r="CG166" s="198"/>
      <c r="CH166" s="198"/>
      <c r="CI166" s="198"/>
      <c r="CJ166" s="198"/>
      <c r="CK166" s="198"/>
      <c r="CL166" s="198"/>
      <c r="CM166" s="198"/>
      <c r="CN166" s="198"/>
      <c r="CO166" s="198"/>
      <c r="CP166" s="198"/>
      <c r="CQ166" s="198"/>
      <c r="CR166" s="198"/>
      <c r="CS166" s="198"/>
      <c r="CT166" s="198"/>
      <c r="CU166" s="198"/>
      <c r="CV166" s="198"/>
      <c r="CW166" s="198"/>
      <c r="CX166" s="198"/>
      <c r="CY166" s="198"/>
      <c r="CZ166" s="198"/>
      <c r="DA166" s="198"/>
      <c r="DB166" s="198"/>
      <c r="DC166" s="198"/>
      <c r="DD166" s="198"/>
      <c r="DE166" s="198"/>
      <c r="DF166" s="198"/>
      <c r="DG166" s="198"/>
      <c r="DH166" s="198"/>
      <c r="DI166" s="198"/>
      <c r="DJ166" s="198"/>
      <c r="DK166" s="198"/>
      <c r="DL166" s="198"/>
      <c r="DM166" s="198"/>
      <c r="DN166" s="198"/>
      <c r="DO166" s="198"/>
      <c r="DP166" s="198"/>
      <c r="DQ166" s="198"/>
      <c r="DR166" s="198"/>
      <c r="DS166" s="198"/>
      <c r="DT166" s="198"/>
      <c r="DU166" s="198"/>
      <c r="DV166" s="198"/>
      <c r="DW166" s="198"/>
      <c r="DX166" s="198"/>
      <c r="DY166" s="198"/>
      <c r="DZ166" s="198"/>
      <c r="EA166" s="198"/>
      <c r="EB166" s="198"/>
      <c r="EC166" s="198"/>
      <c r="ED166" s="198"/>
      <c r="EE166" s="198"/>
      <c r="EF166" s="198"/>
      <c r="EG166" s="198"/>
      <c r="EH166" s="198"/>
      <c r="EI166" s="198"/>
      <c r="EJ166" s="198"/>
      <c r="EK166" s="198"/>
      <c r="EL166" s="198"/>
      <c r="EM166" s="198"/>
      <c r="EN166" s="198"/>
      <c r="EO166" s="198"/>
      <c r="EP166" s="198"/>
      <c r="EQ166" s="198"/>
      <c r="ER166" s="198"/>
      <c r="ES166" s="198"/>
      <c r="ET166" s="198"/>
      <c r="EU166" s="198"/>
      <c r="EV166" s="198"/>
      <c r="EW166" s="198"/>
      <c r="EX166" s="198"/>
      <c r="EY166" s="198"/>
      <c r="EZ166" s="198"/>
      <c r="FA166" s="198"/>
      <c r="FB166" s="198"/>
      <c r="FC166" s="198"/>
      <c r="FD166" s="198"/>
      <c r="FE166" s="198"/>
      <c r="FF166" s="198"/>
      <c r="FG166" s="198"/>
      <c r="FH166" s="198"/>
      <c r="FI166" s="198"/>
      <c r="FJ166" s="198"/>
      <c r="FK166" s="198"/>
      <c r="FL166" s="198"/>
      <c r="FM166" s="198"/>
      <c r="FN166" s="198"/>
      <c r="FO166" s="198"/>
      <c r="FP166" s="198"/>
      <c r="FQ166" s="198"/>
      <c r="FR166" s="198"/>
      <c r="FS166" s="198"/>
      <c r="FT166" s="198"/>
      <c r="FU166" s="198"/>
      <c r="FV166" s="198"/>
      <c r="FW166" s="198"/>
      <c r="FX166" s="198"/>
      <c r="FY166" s="198"/>
      <c r="FZ166" s="198"/>
      <c r="GA166" s="198"/>
      <c r="GB166" s="198"/>
      <c r="GC166" s="198"/>
      <c r="GD166" s="198"/>
      <c r="GE166" s="198"/>
      <c r="GF166" s="198"/>
      <c r="GG166" s="198"/>
      <c r="GH166" s="198"/>
      <c r="GI166" s="198"/>
      <c r="GJ166" s="198"/>
      <c r="GK166" s="198"/>
      <c r="GL166" s="198"/>
      <c r="GM166" s="198"/>
      <c r="GN166" s="198"/>
      <c r="GO166" s="198"/>
      <c r="GP166" s="198"/>
      <c r="GQ166" s="198"/>
      <c r="GR166" s="198"/>
      <c r="GS166" s="198"/>
      <c r="GT166" s="198"/>
      <c r="GU166" s="198"/>
      <c r="GV166" s="198"/>
      <c r="GW166" s="198"/>
      <c r="GX166" s="198"/>
      <c r="GY166" s="198"/>
      <c r="GZ166" s="198"/>
      <c r="HA166" s="198"/>
      <c r="HB166" s="198"/>
      <c r="HC166" s="198"/>
      <c r="HD166" s="198"/>
      <c r="HE166" s="198"/>
      <c r="HF166" s="198"/>
      <c r="HG166" s="198"/>
      <c r="HH166" s="198"/>
      <c r="HI166" s="198"/>
      <c r="HJ166" s="198"/>
      <c r="HK166" s="198"/>
      <c r="HL166" s="198"/>
      <c r="HM166" s="198"/>
      <c r="HN166" s="198"/>
      <c r="HO166" s="198"/>
      <c r="HP166" s="198"/>
      <c r="HQ166" s="198"/>
      <c r="HR166" s="198"/>
      <c r="HS166" s="198"/>
      <c r="HT166" s="198"/>
      <c r="HU166" s="198"/>
      <c r="HV166" s="198"/>
      <c r="HW166" s="198"/>
      <c r="HX166" s="198"/>
      <c r="HY166" s="198"/>
      <c r="HZ166" s="198"/>
      <c r="IA166" s="198"/>
      <c r="IB166" s="198"/>
      <c r="IC166" s="198"/>
      <c r="ID166" s="198"/>
      <c r="IE166" s="198"/>
      <c r="IF166" s="198"/>
      <c r="IG166" s="198"/>
      <c r="IH166" s="198"/>
      <c r="II166" s="198"/>
      <c r="IJ166" s="198"/>
      <c r="IK166" s="198"/>
      <c r="IL166" s="198"/>
      <c r="IM166" s="198"/>
      <c r="IN166" s="198"/>
      <c r="IO166" s="198"/>
      <c r="IP166" s="198"/>
      <c r="IQ166" s="198"/>
      <c r="IR166" s="198"/>
      <c r="IS166" s="198"/>
    </row>
    <row r="167" spans="1:253" ht="32.85" customHeight="1" outlineLevel="1" x14ac:dyDescent="0.25">
      <c r="A167" s="169" t="s">
        <v>22</v>
      </c>
      <c r="B167" s="20" t="s">
        <v>984</v>
      </c>
      <c r="C167" s="528"/>
      <c r="D167" s="528"/>
      <c r="E167" s="624">
        <f t="shared" si="17"/>
        <v>597.20000000000005</v>
      </c>
      <c r="F167" s="624"/>
      <c r="G167" s="628"/>
      <c r="H167" s="628">
        <v>597.20000000000005</v>
      </c>
      <c r="I167" s="628"/>
      <c r="J167" s="628"/>
      <c r="K167" s="546"/>
    </row>
    <row r="168" spans="1:253" ht="32.85" customHeight="1" outlineLevel="1" x14ac:dyDescent="0.25">
      <c r="A168" s="169" t="s">
        <v>22</v>
      </c>
      <c r="B168" s="20" t="s">
        <v>1250</v>
      </c>
      <c r="C168" s="528"/>
      <c r="D168" s="528"/>
      <c r="E168" s="624">
        <f t="shared" si="17"/>
        <v>768.40999999999883</v>
      </c>
      <c r="F168" s="624"/>
      <c r="G168" s="628"/>
      <c r="H168" s="628">
        <f>959.4-150-50+0.0078-0.0716000000011263-0.0002+9.074</f>
        <v>768.40999999999883</v>
      </c>
      <c r="I168" s="628"/>
      <c r="J168" s="628"/>
      <c r="K168" s="415"/>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row>
    <row r="169" spans="1:253" ht="32.85" customHeight="1" outlineLevel="1" x14ac:dyDescent="0.25">
      <c r="A169" s="169" t="s">
        <v>22</v>
      </c>
      <c r="B169" s="20" t="s">
        <v>985</v>
      </c>
      <c r="C169" s="528"/>
      <c r="D169" s="528"/>
      <c r="E169" s="624">
        <f t="shared" si="17"/>
        <v>154.69999999999999</v>
      </c>
      <c r="F169" s="624"/>
      <c r="G169" s="624"/>
      <c r="H169" s="628">
        <v>154.69999999999999</v>
      </c>
      <c r="I169" s="628"/>
      <c r="J169" s="628"/>
      <c r="K169" s="54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row>
    <row r="170" spans="1:253" ht="24" customHeight="1" outlineLevel="1" x14ac:dyDescent="0.25">
      <c r="A170" s="169" t="s">
        <v>22</v>
      </c>
      <c r="B170" s="20" t="s">
        <v>910</v>
      </c>
      <c r="C170" s="528"/>
      <c r="D170" s="528"/>
      <c r="E170" s="624">
        <f t="shared" si="17"/>
        <v>834.3</v>
      </c>
      <c r="F170" s="624"/>
      <c r="G170" s="628"/>
      <c r="H170" s="628">
        <v>834.3</v>
      </c>
      <c r="I170" s="628"/>
      <c r="J170" s="628"/>
      <c r="K170" s="54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row>
    <row r="171" spans="1:253" ht="35.85" customHeight="1" outlineLevel="1" x14ac:dyDescent="0.25">
      <c r="A171" s="169" t="s">
        <v>22</v>
      </c>
      <c r="B171" s="182" t="s">
        <v>988</v>
      </c>
      <c r="C171" s="570"/>
      <c r="D171" s="570"/>
      <c r="E171" s="624">
        <f t="shared" si="17"/>
        <v>346.19</v>
      </c>
      <c r="F171" s="624"/>
      <c r="G171" s="628"/>
      <c r="H171" s="628">
        <v>346.19</v>
      </c>
      <c r="I171" s="628"/>
      <c r="J171" s="628"/>
      <c r="K171" s="54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row>
    <row r="172" spans="1:253" ht="21.6" customHeight="1" x14ac:dyDescent="0.2">
      <c r="A172" s="204">
        <v>3</v>
      </c>
      <c r="B172" s="208" t="s">
        <v>938</v>
      </c>
      <c r="C172" s="568"/>
      <c r="D172" s="568"/>
      <c r="E172" s="623">
        <f>SUM(E173:E174)</f>
        <v>343.2</v>
      </c>
      <c r="F172" s="623"/>
      <c r="G172" s="623"/>
      <c r="H172" s="623">
        <f>SUM(H173:H174)</f>
        <v>343.2</v>
      </c>
      <c r="I172" s="623"/>
      <c r="J172" s="623"/>
      <c r="K172" s="415"/>
      <c r="L172" s="210"/>
      <c r="M172" s="210"/>
      <c r="N172" s="210"/>
      <c r="O172" s="210"/>
      <c r="P172" s="210"/>
      <c r="Q172" s="210"/>
      <c r="R172" s="210"/>
      <c r="S172" s="210"/>
      <c r="T172" s="210"/>
      <c r="U172" s="210"/>
      <c r="V172" s="210"/>
      <c r="W172" s="210"/>
      <c r="X172" s="210"/>
      <c r="Y172" s="210"/>
      <c r="Z172" s="210"/>
      <c r="AA172" s="210"/>
      <c r="AB172" s="210"/>
      <c r="AC172" s="210"/>
      <c r="AD172" s="210"/>
      <c r="AE172" s="210"/>
      <c r="AF172" s="210"/>
      <c r="AG172" s="210"/>
      <c r="AH172" s="210"/>
      <c r="AI172" s="210"/>
      <c r="AJ172" s="210"/>
      <c r="AK172" s="210"/>
      <c r="AL172" s="210"/>
      <c r="AM172" s="210"/>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c r="BI172" s="210"/>
      <c r="BJ172" s="210"/>
      <c r="BK172" s="210"/>
      <c r="BL172" s="210"/>
      <c r="BM172" s="210"/>
      <c r="BN172" s="210"/>
      <c r="BO172" s="210"/>
      <c r="BP172" s="210"/>
      <c r="BQ172" s="210"/>
      <c r="BR172" s="210"/>
      <c r="BS172" s="210"/>
      <c r="BT172" s="210"/>
      <c r="BU172" s="210"/>
      <c r="BV172" s="210"/>
      <c r="BW172" s="210"/>
      <c r="BX172" s="210"/>
      <c r="BY172" s="210"/>
      <c r="BZ172" s="210"/>
      <c r="CA172" s="210"/>
      <c r="CB172" s="210"/>
      <c r="CC172" s="210"/>
      <c r="CD172" s="210"/>
      <c r="CE172" s="210"/>
      <c r="CF172" s="210"/>
      <c r="CG172" s="210"/>
      <c r="CH172" s="210"/>
      <c r="CI172" s="210"/>
      <c r="CJ172" s="210"/>
      <c r="CK172" s="210"/>
      <c r="CL172" s="210"/>
      <c r="CM172" s="210"/>
      <c r="CN172" s="210"/>
      <c r="CO172" s="210"/>
      <c r="CP172" s="210"/>
      <c r="CQ172" s="210"/>
      <c r="CR172" s="210"/>
      <c r="CS172" s="210"/>
      <c r="CT172" s="210"/>
      <c r="CU172" s="210"/>
      <c r="CV172" s="210"/>
      <c r="CW172" s="210"/>
      <c r="CX172" s="210"/>
      <c r="CY172" s="210"/>
      <c r="CZ172" s="210"/>
      <c r="DA172" s="210"/>
      <c r="DB172" s="210"/>
      <c r="DC172" s="210"/>
      <c r="DD172" s="210"/>
      <c r="DE172" s="210"/>
      <c r="DF172" s="210"/>
      <c r="DG172" s="210"/>
      <c r="DH172" s="210"/>
      <c r="DI172" s="210"/>
      <c r="DJ172" s="210"/>
      <c r="DK172" s="210"/>
      <c r="DL172" s="210"/>
      <c r="DM172" s="210"/>
      <c r="DN172" s="210"/>
      <c r="DO172" s="210"/>
      <c r="DP172" s="210"/>
      <c r="DQ172" s="210"/>
      <c r="DR172" s="210"/>
      <c r="DS172" s="210"/>
      <c r="DT172" s="210"/>
      <c r="DU172" s="210"/>
      <c r="DV172" s="210"/>
      <c r="DW172" s="210"/>
      <c r="DX172" s="210"/>
      <c r="DY172" s="210"/>
      <c r="DZ172" s="210"/>
      <c r="EA172" s="210"/>
      <c r="EB172" s="210"/>
      <c r="EC172" s="210"/>
      <c r="ED172" s="210"/>
      <c r="EE172" s="210"/>
      <c r="EF172" s="210"/>
      <c r="EG172" s="210"/>
      <c r="EH172" s="210"/>
      <c r="EI172" s="210"/>
      <c r="EJ172" s="210"/>
      <c r="EK172" s="210"/>
      <c r="EL172" s="210"/>
      <c r="EM172" s="210"/>
      <c r="EN172" s="210"/>
      <c r="EO172" s="210"/>
      <c r="EP172" s="210"/>
      <c r="EQ172" s="210"/>
      <c r="ER172" s="210"/>
      <c r="ES172" s="210"/>
      <c r="ET172" s="210"/>
      <c r="EU172" s="210"/>
      <c r="EV172" s="210"/>
      <c r="EW172" s="210"/>
      <c r="EX172" s="210"/>
      <c r="EY172" s="210"/>
      <c r="EZ172" s="210"/>
      <c r="FA172" s="210"/>
      <c r="FB172" s="210"/>
      <c r="FC172" s="210"/>
      <c r="FD172" s="210"/>
      <c r="FE172" s="210"/>
      <c r="FF172" s="210"/>
      <c r="FG172" s="210"/>
      <c r="FH172" s="210"/>
      <c r="FI172" s="210"/>
      <c r="FJ172" s="210"/>
      <c r="FK172" s="210"/>
      <c r="FL172" s="210"/>
      <c r="FM172" s="210"/>
      <c r="FN172" s="210"/>
      <c r="FO172" s="210"/>
      <c r="FP172" s="210"/>
      <c r="FQ172" s="210"/>
      <c r="FR172" s="210"/>
      <c r="FS172" s="210"/>
      <c r="FT172" s="210"/>
      <c r="FU172" s="210"/>
      <c r="FV172" s="210"/>
      <c r="FW172" s="210"/>
      <c r="FX172" s="210"/>
      <c r="FY172" s="210"/>
      <c r="FZ172" s="210"/>
      <c r="GA172" s="210"/>
      <c r="GB172" s="210"/>
      <c r="GC172" s="210"/>
      <c r="GD172" s="210"/>
      <c r="GE172" s="210"/>
      <c r="GF172" s="210"/>
      <c r="GG172" s="210"/>
      <c r="GH172" s="210"/>
      <c r="GI172" s="210"/>
      <c r="GJ172" s="210"/>
      <c r="GK172" s="210"/>
      <c r="GL172" s="210"/>
      <c r="GM172" s="210"/>
      <c r="GN172" s="210"/>
      <c r="GO172" s="210"/>
      <c r="GP172" s="210"/>
      <c r="GQ172" s="210"/>
      <c r="GR172" s="210"/>
      <c r="GS172" s="210"/>
      <c r="GT172" s="210"/>
      <c r="GU172" s="210"/>
      <c r="GV172" s="210"/>
      <c r="GW172" s="210"/>
      <c r="GX172" s="210"/>
      <c r="GY172" s="210"/>
      <c r="GZ172" s="210"/>
      <c r="HA172" s="210"/>
      <c r="HB172" s="210"/>
      <c r="HC172" s="210"/>
      <c r="HD172" s="210"/>
      <c r="HE172" s="210"/>
      <c r="HF172" s="210"/>
      <c r="HG172" s="210"/>
      <c r="HH172" s="210"/>
      <c r="HI172" s="210"/>
      <c r="HJ172" s="210"/>
      <c r="HK172" s="210"/>
      <c r="HL172" s="210"/>
      <c r="HM172" s="210"/>
      <c r="HN172" s="210"/>
      <c r="HO172" s="210"/>
      <c r="HP172" s="210"/>
      <c r="HQ172" s="210"/>
      <c r="HR172" s="210"/>
      <c r="HS172" s="210"/>
      <c r="HT172" s="210"/>
      <c r="HU172" s="210"/>
      <c r="HV172" s="210"/>
      <c r="HW172" s="210"/>
      <c r="HX172" s="210"/>
      <c r="HY172" s="210"/>
      <c r="HZ172" s="210"/>
      <c r="IA172" s="210"/>
      <c r="IB172" s="210"/>
      <c r="IC172" s="210"/>
      <c r="ID172" s="210"/>
      <c r="IE172" s="210"/>
      <c r="IF172" s="210"/>
      <c r="IG172" s="210"/>
      <c r="IH172" s="210"/>
      <c r="II172" s="210"/>
      <c r="IJ172" s="210"/>
      <c r="IK172" s="210"/>
      <c r="IL172" s="210"/>
      <c r="IM172" s="210"/>
      <c r="IN172" s="210"/>
      <c r="IO172" s="210"/>
      <c r="IP172" s="210"/>
      <c r="IQ172" s="210"/>
      <c r="IR172" s="210"/>
      <c r="IS172" s="210"/>
    </row>
    <row r="173" spans="1:253" ht="21.6" customHeight="1" outlineLevel="1" x14ac:dyDescent="0.2">
      <c r="A173" s="169" t="s">
        <v>22</v>
      </c>
      <c r="B173" s="182" t="s">
        <v>986</v>
      </c>
      <c r="C173" s="570"/>
      <c r="D173" s="570"/>
      <c r="E173" s="624">
        <f>SUM(G173:H173)</f>
        <v>240</v>
      </c>
      <c r="F173" s="623"/>
      <c r="G173" s="623"/>
      <c r="H173" s="628">
        <v>240</v>
      </c>
      <c r="I173" s="628"/>
      <c r="J173" s="628"/>
      <c r="K173" s="415"/>
      <c r="L173" s="210"/>
      <c r="M173" s="210"/>
      <c r="N173" s="210"/>
      <c r="O173" s="210"/>
      <c r="P173" s="210"/>
      <c r="Q173" s="210"/>
      <c r="R173" s="210"/>
      <c r="S173" s="210"/>
      <c r="T173" s="210"/>
      <c r="U173" s="210"/>
      <c r="V173" s="210"/>
      <c r="W173" s="210"/>
      <c r="X173" s="210"/>
      <c r="Y173" s="210"/>
      <c r="Z173" s="210"/>
      <c r="AA173" s="210"/>
      <c r="AB173" s="210"/>
      <c r="AC173" s="210"/>
      <c r="AD173" s="210"/>
      <c r="AE173" s="210"/>
      <c r="AF173" s="210"/>
      <c r="AG173" s="210"/>
      <c r="AH173" s="210"/>
      <c r="AI173" s="210"/>
      <c r="AJ173" s="210"/>
      <c r="AK173" s="210"/>
      <c r="AL173" s="210"/>
      <c r="AM173" s="210"/>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c r="BI173" s="210"/>
      <c r="BJ173" s="210"/>
      <c r="BK173" s="210"/>
      <c r="BL173" s="210"/>
      <c r="BM173" s="210"/>
      <c r="BN173" s="210"/>
      <c r="BO173" s="210"/>
      <c r="BP173" s="210"/>
      <c r="BQ173" s="210"/>
      <c r="BR173" s="210"/>
      <c r="BS173" s="210"/>
      <c r="BT173" s="210"/>
      <c r="BU173" s="210"/>
      <c r="BV173" s="210"/>
      <c r="BW173" s="210"/>
      <c r="BX173" s="210"/>
      <c r="BY173" s="210"/>
      <c r="BZ173" s="210"/>
      <c r="CA173" s="210"/>
      <c r="CB173" s="210"/>
      <c r="CC173" s="210"/>
      <c r="CD173" s="210"/>
      <c r="CE173" s="210"/>
      <c r="CF173" s="210"/>
      <c r="CG173" s="210"/>
      <c r="CH173" s="210"/>
      <c r="CI173" s="210"/>
      <c r="CJ173" s="210"/>
      <c r="CK173" s="210"/>
      <c r="CL173" s="210"/>
      <c r="CM173" s="210"/>
      <c r="CN173" s="210"/>
      <c r="CO173" s="210"/>
      <c r="CP173" s="210"/>
      <c r="CQ173" s="210"/>
      <c r="CR173" s="210"/>
      <c r="CS173" s="210"/>
      <c r="CT173" s="210"/>
      <c r="CU173" s="210"/>
      <c r="CV173" s="210"/>
      <c r="CW173" s="210"/>
      <c r="CX173" s="210"/>
      <c r="CY173" s="210"/>
      <c r="CZ173" s="210"/>
      <c r="DA173" s="210"/>
      <c r="DB173" s="210"/>
      <c r="DC173" s="210"/>
      <c r="DD173" s="210"/>
      <c r="DE173" s="210"/>
      <c r="DF173" s="210"/>
      <c r="DG173" s="210"/>
      <c r="DH173" s="210"/>
      <c r="DI173" s="210"/>
      <c r="DJ173" s="210"/>
      <c r="DK173" s="210"/>
      <c r="DL173" s="210"/>
      <c r="DM173" s="210"/>
      <c r="DN173" s="210"/>
      <c r="DO173" s="210"/>
      <c r="DP173" s="210"/>
      <c r="DQ173" s="210"/>
      <c r="DR173" s="210"/>
      <c r="DS173" s="210"/>
      <c r="DT173" s="210"/>
      <c r="DU173" s="210"/>
      <c r="DV173" s="210"/>
      <c r="DW173" s="210"/>
      <c r="DX173" s="210"/>
      <c r="DY173" s="210"/>
      <c r="DZ173" s="210"/>
      <c r="EA173" s="210"/>
      <c r="EB173" s="210"/>
      <c r="EC173" s="210"/>
      <c r="ED173" s="210"/>
      <c r="EE173" s="210"/>
      <c r="EF173" s="210"/>
      <c r="EG173" s="210"/>
      <c r="EH173" s="210"/>
      <c r="EI173" s="210"/>
      <c r="EJ173" s="210"/>
      <c r="EK173" s="210"/>
      <c r="EL173" s="210"/>
      <c r="EM173" s="210"/>
      <c r="EN173" s="210"/>
      <c r="EO173" s="210"/>
      <c r="EP173" s="210"/>
      <c r="EQ173" s="210"/>
      <c r="ER173" s="210"/>
      <c r="ES173" s="210"/>
      <c r="ET173" s="210"/>
      <c r="EU173" s="210"/>
      <c r="EV173" s="210"/>
      <c r="EW173" s="210"/>
      <c r="EX173" s="210"/>
      <c r="EY173" s="210"/>
      <c r="EZ173" s="210"/>
      <c r="FA173" s="210"/>
      <c r="FB173" s="210"/>
      <c r="FC173" s="210"/>
      <c r="FD173" s="210"/>
      <c r="FE173" s="210"/>
      <c r="FF173" s="210"/>
      <c r="FG173" s="210"/>
      <c r="FH173" s="210"/>
      <c r="FI173" s="210"/>
      <c r="FJ173" s="210"/>
      <c r="FK173" s="210"/>
      <c r="FL173" s="210"/>
      <c r="FM173" s="210"/>
      <c r="FN173" s="210"/>
      <c r="FO173" s="210"/>
      <c r="FP173" s="210"/>
      <c r="FQ173" s="210"/>
      <c r="FR173" s="210"/>
      <c r="FS173" s="210"/>
      <c r="FT173" s="210"/>
      <c r="FU173" s="210"/>
      <c r="FV173" s="210"/>
      <c r="FW173" s="210"/>
      <c r="FX173" s="210"/>
      <c r="FY173" s="210"/>
      <c r="FZ173" s="210"/>
      <c r="GA173" s="210"/>
      <c r="GB173" s="210"/>
      <c r="GC173" s="210"/>
      <c r="GD173" s="210"/>
      <c r="GE173" s="210"/>
      <c r="GF173" s="210"/>
      <c r="GG173" s="210"/>
      <c r="GH173" s="210"/>
      <c r="GI173" s="210"/>
      <c r="GJ173" s="210"/>
      <c r="GK173" s="210"/>
      <c r="GL173" s="210"/>
      <c r="GM173" s="210"/>
      <c r="GN173" s="210"/>
      <c r="GO173" s="210"/>
      <c r="GP173" s="210"/>
      <c r="GQ173" s="210"/>
      <c r="GR173" s="210"/>
      <c r="GS173" s="210"/>
      <c r="GT173" s="210"/>
      <c r="GU173" s="210"/>
      <c r="GV173" s="210"/>
      <c r="GW173" s="210"/>
      <c r="GX173" s="210"/>
      <c r="GY173" s="210"/>
      <c r="GZ173" s="210"/>
      <c r="HA173" s="210"/>
      <c r="HB173" s="210"/>
      <c r="HC173" s="210"/>
      <c r="HD173" s="210"/>
      <c r="HE173" s="210"/>
      <c r="HF173" s="210"/>
      <c r="HG173" s="210"/>
      <c r="HH173" s="210"/>
      <c r="HI173" s="210"/>
      <c r="HJ173" s="210"/>
      <c r="HK173" s="210"/>
      <c r="HL173" s="210"/>
      <c r="HM173" s="210"/>
      <c r="HN173" s="210"/>
      <c r="HO173" s="210"/>
      <c r="HP173" s="210"/>
      <c r="HQ173" s="210"/>
      <c r="HR173" s="210"/>
      <c r="HS173" s="210"/>
      <c r="HT173" s="210"/>
      <c r="HU173" s="210"/>
      <c r="HV173" s="210"/>
      <c r="HW173" s="210"/>
      <c r="HX173" s="210"/>
      <c r="HY173" s="210"/>
      <c r="HZ173" s="210"/>
      <c r="IA173" s="210"/>
      <c r="IB173" s="210"/>
      <c r="IC173" s="210"/>
      <c r="ID173" s="210"/>
      <c r="IE173" s="210"/>
      <c r="IF173" s="210"/>
      <c r="IG173" s="210"/>
      <c r="IH173" s="210"/>
      <c r="II173" s="210"/>
      <c r="IJ173" s="210"/>
      <c r="IK173" s="210"/>
      <c r="IL173" s="210"/>
      <c r="IM173" s="210"/>
      <c r="IN173" s="210"/>
      <c r="IO173" s="210"/>
      <c r="IP173" s="210"/>
      <c r="IQ173" s="210"/>
      <c r="IR173" s="210"/>
      <c r="IS173" s="210"/>
    </row>
    <row r="174" spans="1:253" ht="21.6" customHeight="1" outlineLevel="1" x14ac:dyDescent="0.25">
      <c r="A174" s="169" t="s">
        <v>22</v>
      </c>
      <c r="B174" s="182" t="s">
        <v>987</v>
      </c>
      <c r="C174" s="570"/>
      <c r="D174" s="570"/>
      <c r="E174" s="624">
        <f>SUM(G174:H174)</f>
        <v>103.2</v>
      </c>
      <c r="F174" s="624"/>
      <c r="G174" s="628"/>
      <c r="H174" s="628">
        <v>103.2</v>
      </c>
      <c r="I174" s="628"/>
      <c r="J174" s="628"/>
      <c r="K174" s="54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row>
    <row r="175" spans="1:253" ht="21.6" customHeight="1" x14ac:dyDescent="0.25">
      <c r="A175" s="181">
        <v>4</v>
      </c>
      <c r="B175" s="208" t="s">
        <v>1038</v>
      </c>
      <c r="C175" s="568"/>
      <c r="D175" s="568"/>
      <c r="E175" s="623">
        <f>E176</f>
        <v>100</v>
      </c>
      <c r="F175" s="623"/>
      <c r="G175" s="623"/>
      <c r="H175" s="623"/>
      <c r="I175" s="623"/>
      <c r="J175" s="623">
        <f>J176</f>
        <v>100</v>
      </c>
      <c r="K175" s="415"/>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row>
    <row r="176" spans="1:253" ht="21.6" customHeight="1" outlineLevel="1" x14ac:dyDescent="0.25">
      <c r="A176" s="169" t="s">
        <v>22</v>
      </c>
      <c r="B176" s="202" t="s">
        <v>1040</v>
      </c>
      <c r="C176" s="528"/>
      <c r="D176" s="528"/>
      <c r="E176" s="624">
        <f>SUM(G176:J176)</f>
        <v>100</v>
      </c>
      <c r="F176" s="624"/>
      <c r="G176" s="624"/>
      <c r="H176" s="624"/>
      <c r="I176" s="624"/>
      <c r="J176" s="624">
        <v>100</v>
      </c>
      <c r="K176" s="415"/>
      <c r="L176" s="269"/>
      <c r="M176" s="198"/>
      <c r="N176" s="198"/>
      <c r="O176" s="198"/>
      <c r="P176" s="198"/>
      <c r="Q176" s="198"/>
      <c r="R176" s="198"/>
      <c r="S176" s="198"/>
      <c r="T176" s="198"/>
      <c r="U176" s="198"/>
      <c r="V176" s="198"/>
      <c r="W176" s="198"/>
      <c r="X176" s="198"/>
      <c r="Y176" s="198"/>
      <c r="Z176" s="198"/>
      <c r="AA176" s="198"/>
      <c r="AB176" s="198"/>
      <c r="AC176" s="198"/>
      <c r="AD176" s="198"/>
      <c r="AE176" s="198"/>
      <c r="AF176" s="198"/>
      <c r="AG176" s="198"/>
      <c r="AH176" s="198"/>
      <c r="AI176" s="198"/>
      <c r="AJ176" s="198"/>
      <c r="AK176" s="198"/>
      <c r="AL176" s="198"/>
      <c r="AM176" s="198"/>
      <c r="AN176" s="198"/>
      <c r="AO176" s="198"/>
      <c r="AP176" s="198"/>
      <c r="AQ176" s="198"/>
      <c r="AR176" s="198"/>
      <c r="AS176" s="198"/>
      <c r="AT176" s="198"/>
      <c r="AU176" s="198"/>
      <c r="AV176" s="198"/>
      <c r="AW176" s="198"/>
      <c r="AX176" s="198"/>
      <c r="AY176" s="198"/>
      <c r="AZ176" s="198"/>
      <c r="BA176" s="198"/>
      <c r="BB176" s="198"/>
      <c r="BC176" s="198"/>
      <c r="BD176" s="198"/>
      <c r="BE176" s="198"/>
      <c r="BF176" s="198"/>
      <c r="BG176" s="198"/>
      <c r="BH176" s="198"/>
      <c r="BI176" s="198"/>
      <c r="BJ176" s="198"/>
      <c r="BK176" s="198"/>
      <c r="BL176" s="198"/>
      <c r="BM176" s="198"/>
      <c r="BN176" s="198"/>
      <c r="BO176" s="198"/>
      <c r="BP176" s="198"/>
      <c r="BQ176" s="198"/>
      <c r="BR176" s="198"/>
      <c r="BS176" s="198"/>
      <c r="BT176" s="198"/>
      <c r="BU176" s="198"/>
      <c r="BV176" s="198"/>
      <c r="BW176" s="198"/>
      <c r="BX176" s="198"/>
      <c r="BY176" s="198"/>
      <c r="BZ176" s="198"/>
      <c r="CA176" s="198"/>
      <c r="CB176" s="198"/>
      <c r="CC176" s="198"/>
      <c r="CD176" s="198"/>
      <c r="CE176" s="198"/>
      <c r="CF176" s="198"/>
      <c r="CG176" s="198"/>
      <c r="CH176" s="198"/>
      <c r="CI176" s="198"/>
      <c r="CJ176" s="198"/>
      <c r="CK176" s="198"/>
      <c r="CL176" s="198"/>
      <c r="CM176" s="198"/>
      <c r="CN176" s="198"/>
      <c r="CO176" s="198"/>
      <c r="CP176" s="198"/>
      <c r="CQ176" s="198"/>
      <c r="CR176" s="198"/>
      <c r="CS176" s="198"/>
      <c r="CT176" s="198"/>
      <c r="CU176" s="198"/>
      <c r="CV176" s="198"/>
      <c r="CW176" s="198"/>
      <c r="CX176" s="198"/>
      <c r="CY176" s="198"/>
      <c r="CZ176" s="198"/>
      <c r="DA176" s="198"/>
      <c r="DB176" s="198"/>
      <c r="DC176" s="198"/>
      <c r="DD176" s="198"/>
      <c r="DE176" s="198"/>
      <c r="DF176" s="198"/>
      <c r="DG176" s="198"/>
      <c r="DH176" s="198"/>
      <c r="DI176" s="198"/>
      <c r="DJ176" s="198"/>
      <c r="DK176" s="198"/>
      <c r="DL176" s="198"/>
      <c r="DM176" s="198"/>
      <c r="DN176" s="198"/>
      <c r="DO176" s="198"/>
      <c r="DP176" s="198"/>
      <c r="DQ176" s="198"/>
      <c r="DR176" s="198"/>
      <c r="DS176" s="198"/>
      <c r="DT176" s="198"/>
      <c r="DU176" s="198"/>
      <c r="DV176" s="198"/>
      <c r="DW176" s="198"/>
      <c r="DX176" s="198"/>
      <c r="DY176" s="198"/>
      <c r="DZ176" s="198"/>
      <c r="EA176" s="198"/>
      <c r="EB176" s="198"/>
      <c r="EC176" s="198"/>
      <c r="ED176" s="198"/>
      <c r="EE176" s="198"/>
      <c r="EF176" s="198"/>
      <c r="EG176" s="198"/>
      <c r="EH176" s="198"/>
      <c r="EI176" s="198"/>
      <c r="EJ176" s="198"/>
      <c r="EK176" s="198"/>
      <c r="EL176" s="198"/>
      <c r="EM176" s="198"/>
      <c r="EN176" s="198"/>
      <c r="EO176" s="198"/>
      <c r="EP176" s="198"/>
      <c r="EQ176" s="198"/>
      <c r="ER176" s="198"/>
      <c r="ES176" s="198"/>
      <c r="ET176" s="198"/>
      <c r="EU176" s="198"/>
      <c r="EV176" s="198"/>
      <c r="EW176" s="198"/>
      <c r="EX176" s="198"/>
      <c r="EY176" s="198"/>
      <c r="EZ176" s="198"/>
      <c r="FA176" s="198"/>
      <c r="FB176" s="198"/>
      <c r="FC176" s="198"/>
      <c r="FD176" s="198"/>
      <c r="FE176" s="198"/>
      <c r="FF176" s="198"/>
      <c r="FG176" s="198"/>
      <c r="FH176" s="198"/>
      <c r="FI176" s="198"/>
      <c r="FJ176" s="198"/>
      <c r="FK176" s="198"/>
      <c r="FL176" s="198"/>
      <c r="FM176" s="198"/>
      <c r="FN176" s="198"/>
      <c r="FO176" s="198"/>
      <c r="FP176" s="198"/>
      <c r="FQ176" s="198"/>
      <c r="FR176" s="198"/>
      <c r="FS176" s="198"/>
      <c r="FT176" s="198"/>
      <c r="FU176" s="198"/>
      <c r="FV176" s="198"/>
      <c r="FW176" s="198"/>
      <c r="FX176" s="198"/>
      <c r="FY176" s="198"/>
      <c r="FZ176" s="198"/>
      <c r="GA176" s="198"/>
      <c r="GB176" s="198"/>
      <c r="GC176" s="198"/>
      <c r="GD176" s="198"/>
      <c r="GE176" s="198"/>
      <c r="GF176" s="198"/>
      <c r="GG176" s="198"/>
      <c r="GH176" s="198"/>
      <c r="GI176" s="198"/>
      <c r="GJ176" s="198"/>
      <c r="GK176" s="198"/>
      <c r="GL176" s="198"/>
      <c r="GM176" s="198"/>
      <c r="GN176" s="198"/>
      <c r="GO176" s="198"/>
      <c r="GP176" s="198"/>
      <c r="GQ176" s="198"/>
      <c r="GR176" s="198"/>
      <c r="GS176" s="198"/>
      <c r="GT176" s="198"/>
      <c r="GU176" s="198"/>
      <c r="GV176" s="198"/>
      <c r="GW176" s="198"/>
      <c r="GX176" s="198"/>
      <c r="GY176" s="198"/>
      <c r="GZ176" s="198"/>
      <c r="HA176" s="198"/>
      <c r="HB176" s="198"/>
      <c r="HC176" s="198"/>
      <c r="HD176" s="198"/>
      <c r="HE176" s="198"/>
      <c r="HF176" s="198"/>
      <c r="HG176" s="198"/>
      <c r="HH176" s="198"/>
      <c r="HI176" s="198"/>
      <c r="HJ176" s="198"/>
      <c r="HK176" s="198"/>
      <c r="HL176" s="198"/>
      <c r="HM176" s="198"/>
      <c r="HN176" s="198"/>
      <c r="HO176" s="198"/>
      <c r="HP176" s="198"/>
      <c r="HQ176" s="198"/>
      <c r="HR176" s="198"/>
      <c r="HS176" s="198"/>
      <c r="HT176" s="198"/>
      <c r="HU176" s="198"/>
      <c r="HV176" s="198"/>
      <c r="HW176" s="198"/>
      <c r="HX176" s="198"/>
      <c r="HY176" s="198"/>
      <c r="HZ176" s="198"/>
      <c r="IA176" s="198"/>
      <c r="IB176" s="198"/>
      <c r="IC176" s="198"/>
      <c r="ID176" s="198"/>
      <c r="IE176" s="198"/>
      <c r="IF176" s="198"/>
      <c r="IG176" s="198"/>
      <c r="IH176" s="198"/>
      <c r="II176" s="198"/>
      <c r="IJ176" s="198"/>
      <c r="IK176" s="198"/>
      <c r="IL176" s="198"/>
      <c r="IM176" s="198"/>
      <c r="IN176" s="198"/>
      <c r="IO176" s="198"/>
      <c r="IP176" s="198"/>
      <c r="IQ176" s="198"/>
      <c r="IR176" s="198"/>
      <c r="IS176" s="198"/>
    </row>
    <row r="177" spans="1:253" ht="21.6" customHeight="1" x14ac:dyDescent="0.25">
      <c r="A177" s="385" t="s">
        <v>433</v>
      </c>
      <c r="B177" s="386" t="s">
        <v>1013</v>
      </c>
      <c r="C177" s="620">
        <f>D177-E177</f>
        <v>0</v>
      </c>
      <c r="D177" s="554">
        <f>('Biểu cân đối_tinh giao'!C49+'Biểu cân đối_tinh giao'!C172)/1000000</f>
        <v>28171.200000000001</v>
      </c>
      <c r="E177" s="622">
        <f>E178+E184+E209</f>
        <v>28171.199999999997</v>
      </c>
      <c r="F177" s="622">
        <f>F178+F184+F209</f>
        <v>66</v>
      </c>
      <c r="G177" s="622">
        <f>G178+G184+G209</f>
        <v>24026.996999999999</v>
      </c>
      <c r="H177" s="622">
        <f>H178+H184+H209</f>
        <v>4144.2029999999995</v>
      </c>
      <c r="I177" s="622"/>
      <c r="J177" s="622"/>
      <c r="K177" s="555"/>
      <c r="L177" s="389">
        <f>SUM(L178:L226)</f>
        <v>2742.2909999999988</v>
      </c>
      <c r="M177" s="388">
        <f>4286.809611+650+392.454736</f>
        <v>5329.2643469999994</v>
      </c>
      <c r="N177" s="269">
        <f>M177-L177</f>
        <v>2586.9733470000006</v>
      </c>
      <c r="O177" s="198">
        <f>'Chi khác'!N15</f>
        <v>2537</v>
      </c>
      <c r="P177" s="198"/>
      <c r="Q177" s="198"/>
      <c r="R177" s="198"/>
      <c r="S177" s="198"/>
      <c r="T177" s="198"/>
      <c r="U177" s="198"/>
      <c r="V177" s="198"/>
      <c r="W177" s="198"/>
      <c r="X177" s="198"/>
      <c r="Y177" s="198"/>
      <c r="Z177" s="198"/>
      <c r="AA177" s="198"/>
      <c r="AB177" s="198"/>
      <c r="AC177" s="198"/>
      <c r="AD177" s="198"/>
      <c r="AE177" s="198"/>
      <c r="AF177" s="198"/>
      <c r="AG177" s="198"/>
      <c r="AH177" s="198"/>
      <c r="AI177" s="198"/>
      <c r="AJ177" s="198"/>
      <c r="AK177" s="198"/>
      <c r="AL177" s="198"/>
      <c r="AM177" s="198"/>
      <c r="AN177" s="198"/>
      <c r="AO177" s="198"/>
      <c r="AP177" s="198"/>
      <c r="AQ177" s="198"/>
      <c r="AR177" s="198"/>
      <c r="AS177" s="198"/>
      <c r="AT177" s="198"/>
      <c r="AU177" s="198"/>
      <c r="AV177" s="198"/>
      <c r="AW177" s="198"/>
      <c r="AX177" s="198"/>
      <c r="AY177" s="198"/>
      <c r="AZ177" s="198"/>
      <c r="BA177" s="198"/>
      <c r="BB177" s="198"/>
      <c r="BC177" s="198"/>
      <c r="BD177" s="198"/>
      <c r="BE177" s="198"/>
      <c r="BF177" s="198"/>
      <c r="BG177" s="198"/>
      <c r="BH177" s="198"/>
      <c r="BI177" s="198"/>
      <c r="BJ177" s="198"/>
      <c r="BK177" s="198"/>
      <c r="BL177" s="198"/>
      <c r="BM177" s="198"/>
      <c r="BN177" s="198"/>
      <c r="BO177" s="198"/>
      <c r="BP177" s="198"/>
      <c r="BQ177" s="198"/>
      <c r="BR177" s="198"/>
      <c r="BS177" s="198"/>
      <c r="BT177" s="198"/>
      <c r="BU177" s="198"/>
      <c r="BV177" s="198"/>
      <c r="BW177" s="198"/>
      <c r="BX177" s="198"/>
      <c r="BY177" s="198"/>
      <c r="BZ177" s="198"/>
      <c r="CA177" s="198"/>
      <c r="CB177" s="198"/>
      <c r="CC177" s="198"/>
      <c r="CD177" s="198"/>
      <c r="CE177" s="198"/>
      <c r="CF177" s="198"/>
      <c r="CG177" s="198"/>
      <c r="CH177" s="198"/>
      <c r="CI177" s="198"/>
      <c r="CJ177" s="198"/>
      <c r="CK177" s="198"/>
      <c r="CL177" s="198"/>
      <c r="CM177" s="198"/>
      <c r="CN177" s="198"/>
      <c r="CO177" s="198"/>
      <c r="CP177" s="198"/>
      <c r="CQ177" s="198"/>
      <c r="CR177" s="198"/>
      <c r="CS177" s="198"/>
      <c r="CT177" s="198"/>
      <c r="CU177" s="198"/>
      <c r="CV177" s="198"/>
      <c r="CW177" s="198"/>
      <c r="CX177" s="198"/>
      <c r="CY177" s="198"/>
      <c r="CZ177" s="198"/>
      <c r="DA177" s="198"/>
      <c r="DB177" s="198"/>
      <c r="DC177" s="198"/>
      <c r="DD177" s="198"/>
      <c r="DE177" s="198"/>
      <c r="DF177" s="198"/>
      <c r="DG177" s="198"/>
      <c r="DH177" s="198"/>
      <c r="DI177" s="198"/>
      <c r="DJ177" s="198"/>
      <c r="DK177" s="198"/>
      <c r="DL177" s="198"/>
      <c r="DM177" s="198"/>
      <c r="DN177" s="198"/>
      <c r="DO177" s="198"/>
      <c r="DP177" s="198"/>
      <c r="DQ177" s="198"/>
      <c r="DR177" s="198"/>
      <c r="DS177" s="198"/>
      <c r="DT177" s="198"/>
      <c r="DU177" s="198"/>
      <c r="DV177" s="198"/>
      <c r="DW177" s="198"/>
      <c r="DX177" s="198"/>
      <c r="DY177" s="198"/>
      <c r="DZ177" s="198"/>
      <c r="EA177" s="198"/>
      <c r="EB177" s="198"/>
      <c r="EC177" s="198"/>
      <c r="ED177" s="198"/>
      <c r="EE177" s="198"/>
      <c r="EF177" s="198"/>
      <c r="EG177" s="198"/>
      <c r="EH177" s="198"/>
      <c r="EI177" s="198"/>
      <c r="EJ177" s="198"/>
      <c r="EK177" s="198"/>
      <c r="EL177" s="198"/>
      <c r="EM177" s="198"/>
      <c r="EN177" s="198"/>
      <c r="EO177" s="198"/>
      <c r="EP177" s="198"/>
      <c r="EQ177" s="198"/>
      <c r="ER177" s="198"/>
      <c r="ES177" s="198"/>
      <c r="ET177" s="198"/>
      <c r="EU177" s="198"/>
      <c r="EV177" s="198"/>
      <c r="EW177" s="198"/>
      <c r="EX177" s="198"/>
      <c r="EY177" s="198"/>
      <c r="EZ177" s="198"/>
      <c r="FA177" s="198"/>
      <c r="FB177" s="198"/>
      <c r="FC177" s="198"/>
      <c r="FD177" s="198"/>
      <c r="FE177" s="198"/>
      <c r="FF177" s="198"/>
      <c r="FG177" s="198"/>
      <c r="FH177" s="198"/>
      <c r="FI177" s="198"/>
      <c r="FJ177" s="198"/>
      <c r="FK177" s="198"/>
      <c r="FL177" s="198"/>
      <c r="FM177" s="198"/>
      <c r="FN177" s="198"/>
      <c r="FO177" s="198"/>
      <c r="FP177" s="198"/>
      <c r="FQ177" s="198"/>
      <c r="FR177" s="198"/>
      <c r="FS177" s="198"/>
      <c r="FT177" s="198"/>
      <c r="FU177" s="198"/>
      <c r="FV177" s="198"/>
      <c r="FW177" s="198"/>
      <c r="FX177" s="198"/>
      <c r="FY177" s="198"/>
      <c r="FZ177" s="198"/>
      <c r="GA177" s="198"/>
      <c r="GB177" s="198"/>
      <c r="GC177" s="198"/>
      <c r="GD177" s="198"/>
      <c r="GE177" s="198"/>
      <c r="GF177" s="198"/>
      <c r="GG177" s="198"/>
      <c r="GH177" s="198"/>
      <c r="GI177" s="198"/>
      <c r="GJ177" s="198"/>
      <c r="GK177" s="198"/>
      <c r="GL177" s="198"/>
      <c r="GM177" s="198"/>
      <c r="GN177" s="198"/>
      <c r="GO177" s="198"/>
      <c r="GP177" s="198"/>
      <c r="GQ177" s="198"/>
      <c r="GR177" s="198"/>
      <c r="GS177" s="198"/>
      <c r="GT177" s="198"/>
      <c r="GU177" s="198"/>
      <c r="GV177" s="198"/>
      <c r="GW177" s="198"/>
      <c r="GX177" s="198"/>
      <c r="GY177" s="198"/>
      <c r="GZ177" s="198"/>
      <c r="HA177" s="198"/>
      <c r="HB177" s="198"/>
      <c r="HC177" s="198"/>
      <c r="HD177" s="198"/>
      <c r="HE177" s="198"/>
      <c r="HF177" s="198"/>
      <c r="HG177" s="198"/>
      <c r="HH177" s="198"/>
      <c r="HI177" s="198"/>
      <c r="HJ177" s="198"/>
      <c r="HK177" s="198"/>
      <c r="HL177" s="198"/>
      <c r="HM177" s="198"/>
      <c r="HN177" s="198"/>
      <c r="HO177" s="198"/>
      <c r="HP177" s="198"/>
      <c r="HQ177" s="198"/>
      <c r="HR177" s="198"/>
      <c r="HS177" s="198"/>
      <c r="HT177" s="198"/>
      <c r="HU177" s="198"/>
      <c r="HV177" s="198"/>
      <c r="HW177" s="198"/>
      <c r="HX177" s="198"/>
      <c r="HY177" s="198"/>
      <c r="HZ177" s="198"/>
      <c r="IA177" s="198"/>
      <c r="IB177" s="198"/>
      <c r="IC177" s="198"/>
      <c r="ID177" s="198"/>
      <c r="IE177" s="198"/>
      <c r="IF177" s="198"/>
      <c r="IG177" s="198"/>
      <c r="IH177" s="198"/>
      <c r="II177" s="198"/>
      <c r="IJ177" s="198"/>
      <c r="IK177" s="198"/>
      <c r="IL177" s="198"/>
      <c r="IM177" s="198"/>
      <c r="IN177" s="198"/>
      <c r="IO177" s="198"/>
      <c r="IP177" s="198"/>
      <c r="IQ177" s="198"/>
      <c r="IR177" s="198"/>
      <c r="IS177" s="198"/>
    </row>
    <row r="178" spans="1:253" ht="21.6" customHeight="1" x14ac:dyDescent="0.25">
      <c r="A178" s="181">
        <v>1</v>
      </c>
      <c r="B178" s="203" t="s">
        <v>1048</v>
      </c>
      <c r="C178" s="415"/>
      <c r="D178" s="415"/>
      <c r="E178" s="623">
        <f>E179+SUM(E181:E183)</f>
        <v>6251.4009999999998</v>
      </c>
      <c r="F178" s="623">
        <v>17</v>
      </c>
      <c r="G178" s="623">
        <f>G179+SUM(G181:G183)</f>
        <v>5120.1570000000002</v>
      </c>
      <c r="H178" s="623">
        <f>H179+SUM(H181:H183)</f>
        <v>1131.2440000000001</v>
      </c>
      <c r="I178" s="623"/>
      <c r="J178" s="623"/>
      <c r="K178" s="415"/>
      <c r="N178" s="266">
        <f>N177/65</f>
        <v>39.799589953846166</v>
      </c>
    </row>
    <row r="179" spans="1:253" ht="34.5" customHeight="1" outlineLevel="1" x14ac:dyDescent="0.25">
      <c r="A179" s="211" t="s">
        <v>22</v>
      </c>
      <c r="B179" s="394" t="s">
        <v>1041</v>
      </c>
      <c r="C179" s="571"/>
      <c r="D179" s="571"/>
      <c r="E179" s="629">
        <f>G179+H179</f>
        <v>5120.1570000000002</v>
      </c>
      <c r="F179" s="629"/>
      <c r="G179" s="630">
        <f>177.213+3210.944+'Chi khác'!N7+'Chi khác'!N11+'Chi khác'!N12+500+450</f>
        <v>5120.1570000000002</v>
      </c>
      <c r="H179" s="626"/>
      <c r="I179" s="626"/>
      <c r="J179" s="626"/>
      <c r="K179" s="415"/>
      <c r="L179" s="198"/>
      <c r="M179" s="198"/>
      <c r="N179" s="269">
        <f>N177-'Chi khác'!N15</f>
        <v>49.973347000000558</v>
      </c>
      <c r="O179" s="198"/>
      <c r="P179" s="198"/>
      <c r="Q179" s="198"/>
      <c r="R179" s="198"/>
      <c r="S179" s="198"/>
      <c r="T179" s="198"/>
      <c r="U179" s="198"/>
      <c r="V179" s="198"/>
      <c r="W179" s="198"/>
      <c r="X179" s="198"/>
      <c r="Y179" s="198"/>
      <c r="Z179" s="198"/>
      <c r="AA179" s="198"/>
      <c r="AB179" s="198"/>
      <c r="AC179" s="198"/>
      <c r="AD179" s="198"/>
      <c r="AE179" s="198"/>
      <c r="AF179" s="198"/>
      <c r="AG179" s="198"/>
      <c r="AH179" s="198"/>
      <c r="AI179" s="198"/>
      <c r="AJ179" s="198"/>
      <c r="AK179" s="198"/>
      <c r="AL179" s="198"/>
      <c r="AM179" s="198"/>
      <c r="AN179" s="198"/>
      <c r="AO179" s="198"/>
      <c r="AP179" s="198"/>
      <c r="AQ179" s="198"/>
      <c r="AR179" s="198"/>
      <c r="AS179" s="198"/>
      <c r="AT179" s="198"/>
      <c r="AU179" s="198"/>
      <c r="AV179" s="198"/>
      <c r="AW179" s="198"/>
      <c r="AX179" s="198"/>
      <c r="AY179" s="198"/>
      <c r="AZ179" s="198"/>
      <c r="BA179" s="198"/>
      <c r="BB179" s="198"/>
      <c r="BC179" s="198"/>
      <c r="BD179" s="198"/>
      <c r="BE179" s="198"/>
      <c r="BF179" s="198"/>
      <c r="BG179" s="198"/>
      <c r="BH179" s="198"/>
      <c r="BI179" s="198"/>
      <c r="BJ179" s="198"/>
      <c r="BK179" s="198"/>
      <c r="BL179" s="198"/>
      <c r="BM179" s="198"/>
      <c r="BN179" s="198"/>
      <c r="BO179" s="198"/>
      <c r="BP179" s="198"/>
      <c r="BQ179" s="198"/>
      <c r="BR179" s="198"/>
      <c r="BS179" s="198"/>
      <c r="BT179" s="198"/>
      <c r="BU179" s="198"/>
      <c r="BV179" s="198"/>
      <c r="BW179" s="198"/>
      <c r="BX179" s="198"/>
      <c r="BY179" s="198"/>
      <c r="BZ179" s="198"/>
      <c r="CA179" s="198"/>
      <c r="CB179" s="198"/>
      <c r="CC179" s="198"/>
      <c r="CD179" s="198"/>
      <c r="CE179" s="198"/>
      <c r="CF179" s="198"/>
      <c r="CG179" s="198"/>
      <c r="CH179" s="198"/>
      <c r="CI179" s="198"/>
      <c r="CJ179" s="198"/>
      <c r="CK179" s="198"/>
      <c r="CL179" s="198"/>
      <c r="CM179" s="198"/>
      <c r="CN179" s="198"/>
      <c r="CO179" s="198"/>
      <c r="CP179" s="198"/>
      <c r="CQ179" s="198"/>
      <c r="CR179" s="198"/>
      <c r="CS179" s="198"/>
      <c r="CT179" s="198"/>
      <c r="CU179" s="198"/>
      <c r="CV179" s="198"/>
      <c r="CW179" s="198"/>
      <c r="CX179" s="198"/>
      <c r="CY179" s="198"/>
      <c r="CZ179" s="198"/>
      <c r="DA179" s="198"/>
      <c r="DB179" s="198"/>
      <c r="DC179" s="198"/>
      <c r="DD179" s="198"/>
      <c r="DE179" s="198"/>
      <c r="DF179" s="198"/>
      <c r="DG179" s="198"/>
      <c r="DH179" s="198"/>
      <c r="DI179" s="198"/>
      <c r="DJ179" s="198"/>
      <c r="DK179" s="198"/>
      <c r="DL179" s="198"/>
      <c r="DM179" s="198"/>
      <c r="DN179" s="198"/>
      <c r="DO179" s="198"/>
      <c r="DP179" s="198"/>
      <c r="DQ179" s="198"/>
      <c r="DR179" s="198"/>
      <c r="DS179" s="198"/>
      <c r="DT179" s="198"/>
      <c r="DU179" s="198"/>
      <c r="DV179" s="198"/>
      <c r="DW179" s="198"/>
      <c r="DX179" s="198"/>
      <c r="DY179" s="198"/>
      <c r="DZ179" s="198"/>
      <c r="EA179" s="198"/>
      <c r="EB179" s="198"/>
      <c r="EC179" s="198"/>
      <c r="ED179" s="198"/>
      <c r="EE179" s="198"/>
      <c r="EF179" s="198"/>
      <c r="EG179" s="198"/>
      <c r="EH179" s="198"/>
      <c r="EI179" s="198"/>
      <c r="EJ179" s="198"/>
      <c r="EK179" s="198"/>
      <c r="EL179" s="198"/>
      <c r="EM179" s="198"/>
      <c r="EN179" s="198"/>
      <c r="EO179" s="198"/>
      <c r="EP179" s="198"/>
      <c r="EQ179" s="198"/>
      <c r="ER179" s="198"/>
      <c r="ES179" s="198"/>
      <c r="ET179" s="198"/>
      <c r="EU179" s="198"/>
      <c r="EV179" s="198"/>
      <c r="EW179" s="198"/>
      <c r="EX179" s="198"/>
      <c r="EY179" s="198"/>
      <c r="EZ179" s="198"/>
      <c r="FA179" s="198"/>
      <c r="FB179" s="198"/>
      <c r="FC179" s="198"/>
      <c r="FD179" s="198"/>
      <c r="FE179" s="198"/>
      <c r="FF179" s="198"/>
      <c r="FG179" s="198"/>
      <c r="FH179" s="198"/>
      <c r="FI179" s="198"/>
      <c r="FJ179" s="198"/>
      <c r="FK179" s="198"/>
      <c r="FL179" s="198"/>
      <c r="FM179" s="198"/>
      <c r="FN179" s="198"/>
      <c r="FO179" s="198"/>
      <c r="FP179" s="198"/>
      <c r="FQ179" s="198"/>
      <c r="FR179" s="198"/>
      <c r="FS179" s="198"/>
      <c r="FT179" s="198"/>
      <c r="FU179" s="198"/>
      <c r="FV179" s="198"/>
      <c r="FW179" s="198"/>
      <c r="FX179" s="198"/>
      <c r="FY179" s="198"/>
      <c r="FZ179" s="198"/>
      <c r="GA179" s="198"/>
      <c r="GB179" s="198"/>
      <c r="GC179" s="198"/>
      <c r="GD179" s="198"/>
      <c r="GE179" s="198"/>
      <c r="GF179" s="198"/>
      <c r="GG179" s="198"/>
      <c r="GH179" s="198"/>
      <c r="GI179" s="198"/>
      <c r="GJ179" s="198"/>
      <c r="GK179" s="198"/>
      <c r="GL179" s="198"/>
      <c r="GM179" s="198"/>
      <c r="GN179" s="198"/>
      <c r="GO179" s="198"/>
      <c r="GP179" s="198"/>
      <c r="GQ179" s="198"/>
      <c r="GR179" s="198"/>
      <c r="GS179" s="198"/>
      <c r="GT179" s="198"/>
      <c r="GU179" s="198"/>
      <c r="GV179" s="198"/>
      <c r="GW179" s="198"/>
      <c r="GX179" s="198"/>
      <c r="GY179" s="198"/>
      <c r="GZ179" s="198"/>
      <c r="HA179" s="198"/>
      <c r="HB179" s="198"/>
      <c r="HC179" s="198"/>
      <c r="HD179" s="198"/>
      <c r="HE179" s="198"/>
      <c r="HF179" s="198"/>
      <c r="HG179" s="198"/>
      <c r="HH179" s="198"/>
      <c r="HI179" s="198"/>
      <c r="HJ179" s="198"/>
      <c r="HK179" s="198"/>
      <c r="HL179" s="198"/>
      <c r="HM179" s="198"/>
      <c r="HN179" s="198"/>
      <c r="HO179" s="198"/>
      <c r="HP179" s="198"/>
      <c r="HQ179" s="198"/>
      <c r="HR179" s="198"/>
      <c r="HS179" s="198"/>
      <c r="HT179" s="198"/>
      <c r="HU179" s="198"/>
      <c r="HV179" s="198"/>
      <c r="HW179" s="198"/>
      <c r="HX179" s="198"/>
      <c r="HY179" s="198"/>
      <c r="HZ179" s="198"/>
      <c r="IA179" s="198"/>
      <c r="IB179" s="198"/>
      <c r="IC179" s="198"/>
      <c r="ID179" s="198"/>
      <c r="IE179" s="198"/>
      <c r="IF179" s="198"/>
      <c r="IG179" s="198"/>
      <c r="IH179" s="198"/>
      <c r="II179" s="198"/>
      <c r="IJ179" s="198"/>
      <c r="IK179" s="198"/>
      <c r="IL179" s="198"/>
      <c r="IM179" s="198"/>
      <c r="IN179" s="198"/>
      <c r="IO179" s="198"/>
      <c r="IP179" s="198"/>
      <c r="IQ179" s="198"/>
      <c r="IR179" s="198"/>
      <c r="IS179" s="198"/>
    </row>
    <row r="180" spans="1:253" ht="22.35" customHeight="1" outlineLevel="1" x14ac:dyDescent="0.25">
      <c r="A180" s="211"/>
      <c r="B180" s="384" t="s">
        <v>1042</v>
      </c>
      <c r="C180" s="572"/>
      <c r="D180" s="572"/>
      <c r="E180" s="626">
        <f>+G180</f>
        <v>78.2</v>
      </c>
      <c r="F180" s="626"/>
      <c r="G180" s="631">
        <f>+'Chi khác'!O7+'Chi khác'!O11+'Chi khác'!O12</f>
        <v>78.2</v>
      </c>
      <c r="H180" s="631"/>
      <c r="I180" s="631"/>
      <c r="J180" s="631"/>
      <c r="K180" s="562"/>
      <c r="L180" s="198"/>
      <c r="M180" s="198"/>
      <c r="N180" s="198"/>
      <c r="O180" s="198"/>
      <c r="P180" s="198"/>
      <c r="Q180" s="198"/>
      <c r="R180" s="198"/>
      <c r="S180" s="198"/>
      <c r="T180" s="198"/>
      <c r="U180" s="198"/>
      <c r="V180" s="198"/>
      <c r="W180" s="198"/>
      <c r="X180" s="198"/>
      <c r="Y180" s="198"/>
      <c r="Z180" s="198"/>
      <c r="AA180" s="198"/>
      <c r="AB180" s="198"/>
      <c r="AC180" s="198"/>
      <c r="AD180" s="198"/>
      <c r="AE180" s="198"/>
      <c r="AF180" s="198"/>
      <c r="AG180" s="198"/>
      <c r="AH180" s="198"/>
      <c r="AI180" s="198"/>
      <c r="AJ180" s="198"/>
      <c r="AK180" s="198"/>
      <c r="AL180" s="198"/>
      <c r="AM180" s="198"/>
      <c r="AN180" s="198"/>
      <c r="AO180" s="198"/>
      <c r="AP180" s="198"/>
      <c r="AQ180" s="198"/>
      <c r="AR180" s="198"/>
      <c r="AS180" s="198"/>
      <c r="AT180" s="198"/>
      <c r="AU180" s="198"/>
      <c r="AV180" s="198"/>
      <c r="AW180" s="198"/>
      <c r="AX180" s="198"/>
      <c r="AY180" s="198"/>
      <c r="AZ180" s="198"/>
      <c r="BA180" s="198"/>
      <c r="BB180" s="198"/>
      <c r="BC180" s="198"/>
      <c r="BD180" s="198"/>
      <c r="BE180" s="198"/>
      <c r="BF180" s="198"/>
      <c r="BG180" s="198"/>
      <c r="BH180" s="198"/>
      <c r="BI180" s="198"/>
      <c r="BJ180" s="198"/>
      <c r="BK180" s="198"/>
      <c r="BL180" s="198"/>
      <c r="BM180" s="198"/>
      <c r="BN180" s="198"/>
      <c r="BO180" s="198"/>
      <c r="BP180" s="198"/>
      <c r="BQ180" s="198"/>
      <c r="BR180" s="198"/>
      <c r="BS180" s="198"/>
      <c r="BT180" s="198"/>
      <c r="BU180" s="198"/>
      <c r="BV180" s="198"/>
      <c r="BW180" s="198"/>
      <c r="BX180" s="198"/>
      <c r="BY180" s="198"/>
      <c r="BZ180" s="198"/>
      <c r="CA180" s="198"/>
      <c r="CB180" s="198"/>
      <c r="CC180" s="198"/>
      <c r="CD180" s="198"/>
      <c r="CE180" s="198"/>
      <c r="CF180" s="198"/>
      <c r="CG180" s="198"/>
      <c r="CH180" s="198"/>
      <c r="CI180" s="198"/>
      <c r="CJ180" s="198"/>
      <c r="CK180" s="198"/>
      <c r="CL180" s="198"/>
      <c r="CM180" s="198"/>
      <c r="CN180" s="198"/>
      <c r="CO180" s="198"/>
      <c r="CP180" s="198"/>
      <c r="CQ180" s="198"/>
      <c r="CR180" s="198"/>
      <c r="CS180" s="198"/>
      <c r="CT180" s="198"/>
      <c r="CU180" s="198"/>
      <c r="CV180" s="198"/>
      <c r="CW180" s="198"/>
      <c r="CX180" s="198"/>
      <c r="CY180" s="198"/>
      <c r="CZ180" s="198"/>
      <c r="DA180" s="198"/>
      <c r="DB180" s="198"/>
      <c r="DC180" s="198"/>
      <c r="DD180" s="198"/>
      <c r="DE180" s="198"/>
      <c r="DF180" s="198"/>
      <c r="DG180" s="198"/>
      <c r="DH180" s="198"/>
      <c r="DI180" s="198"/>
      <c r="DJ180" s="198"/>
      <c r="DK180" s="198"/>
      <c r="DL180" s="198"/>
      <c r="DM180" s="198"/>
      <c r="DN180" s="198"/>
      <c r="DO180" s="198"/>
      <c r="DP180" s="198"/>
      <c r="DQ180" s="198"/>
      <c r="DR180" s="198"/>
      <c r="DS180" s="198"/>
      <c r="DT180" s="198"/>
      <c r="DU180" s="198"/>
      <c r="DV180" s="198"/>
      <c r="DW180" s="198"/>
      <c r="DX180" s="198"/>
      <c r="DY180" s="198"/>
      <c r="DZ180" s="198"/>
      <c r="EA180" s="198"/>
      <c r="EB180" s="198"/>
      <c r="EC180" s="198"/>
      <c r="ED180" s="198"/>
      <c r="EE180" s="198"/>
      <c r="EF180" s="198"/>
      <c r="EG180" s="198"/>
      <c r="EH180" s="198"/>
      <c r="EI180" s="198"/>
      <c r="EJ180" s="198"/>
      <c r="EK180" s="198"/>
      <c r="EL180" s="198"/>
      <c r="EM180" s="198"/>
      <c r="EN180" s="198"/>
      <c r="EO180" s="198"/>
      <c r="EP180" s="198"/>
      <c r="EQ180" s="198"/>
      <c r="ER180" s="198"/>
      <c r="ES180" s="198"/>
      <c r="ET180" s="198"/>
      <c r="EU180" s="198"/>
      <c r="EV180" s="198"/>
      <c r="EW180" s="198"/>
      <c r="EX180" s="198"/>
      <c r="EY180" s="198"/>
      <c r="EZ180" s="198"/>
      <c r="FA180" s="198"/>
      <c r="FB180" s="198"/>
      <c r="FC180" s="198"/>
      <c r="FD180" s="198"/>
      <c r="FE180" s="198"/>
      <c r="FF180" s="198"/>
      <c r="FG180" s="198"/>
      <c r="FH180" s="198"/>
      <c r="FI180" s="198"/>
      <c r="FJ180" s="198"/>
      <c r="FK180" s="198"/>
      <c r="FL180" s="198"/>
      <c r="FM180" s="198"/>
      <c r="FN180" s="198"/>
      <c r="FO180" s="198"/>
      <c r="FP180" s="198"/>
      <c r="FQ180" s="198"/>
      <c r="FR180" s="198"/>
      <c r="FS180" s="198"/>
      <c r="FT180" s="198"/>
      <c r="FU180" s="198"/>
      <c r="FV180" s="198"/>
      <c r="FW180" s="198"/>
      <c r="FX180" s="198"/>
      <c r="FY180" s="198"/>
      <c r="FZ180" s="198"/>
      <c r="GA180" s="198"/>
      <c r="GB180" s="198"/>
      <c r="GC180" s="198"/>
      <c r="GD180" s="198"/>
      <c r="GE180" s="198"/>
      <c r="GF180" s="198"/>
      <c r="GG180" s="198"/>
      <c r="GH180" s="198"/>
      <c r="GI180" s="198"/>
      <c r="GJ180" s="198"/>
      <c r="GK180" s="198"/>
      <c r="GL180" s="198"/>
      <c r="GM180" s="198"/>
      <c r="GN180" s="198"/>
      <c r="GO180" s="198"/>
      <c r="GP180" s="198"/>
      <c r="GQ180" s="198"/>
      <c r="GR180" s="198"/>
      <c r="GS180" s="198"/>
      <c r="GT180" s="198"/>
      <c r="GU180" s="198"/>
      <c r="GV180" s="198"/>
      <c r="GW180" s="198"/>
      <c r="GX180" s="198"/>
      <c r="GY180" s="198"/>
      <c r="GZ180" s="198"/>
      <c r="HA180" s="198"/>
      <c r="HB180" s="198"/>
      <c r="HC180" s="198"/>
      <c r="HD180" s="198"/>
      <c r="HE180" s="198"/>
      <c r="HF180" s="198"/>
      <c r="HG180" s="198"/>
      <c r="HH180" s="198"/>
      <c r="HI180" s="198"/>
      <c r="HJ180" s="198"/>
      <c r="HK180" s="198"/>
      <c r="HL180" s="198"/>
      <c r="HM180" s="198"/>
      <c r="HN180" s="198"/>
      <c r="HO180" s="198"/>
      <c r="HP180" s="198"/>
      <c r="HQ180" s="198"/>
      <c r="HR180" s="198"/>
      <c r="HS180" s="198"/>
      <c r="HT180" s="198"/>
      <c r="HU180" s="198"/>
      <c r="HV180" s="198"/>
      <c r="HW180" s="198"/>
      <c r="HX180" s="198"/>
      <c r="HY180" s="198"/>
      <c r="HZ180" s="198"/>
      <c r="IA180" s="198"/>
      <c r="IB180" s="198"/>
      <c r="IC180" s="198"/>
      <c r="ID180" s="198"/>
      <c r="IE180" s="198"/>
      <c r="IF180" s="198"/>
      <c r="IG180" s="198"/>
      <c r="IH180" s="198"/>
      <c r="II180" s="198"/>
      <c r="IJ180" s="198"/>
      <c r="IK180" s="198"/>
      <c r="IL180" s="198"/>
      <c r="IM180" s="198"/>
      <c r="IN180" s="198"/>
      <c r="IO180" s="198"/>
      <c r="IP180" s="198"/>
      <c r="IQ180" s="198"/>
      <c r="IR180" s="198"/>
      <c r="IS180" s="198"/>
    </row>
    <row r="181" spans="1:253" ht="55.35" customHeight="1" outlineLevel="1" x14ac:dyDescent="0.25">
      <c r="A181" s="211" t="s">
        <v>22</v>
      </c>
      <c r="B181" s="390" t="s">
        <v>1271</v>
      </c>
      <c r="C181" s="573"/>
      <c r="D181" s="573"/>
      <c r="E181" s="632">
        <f>G181+H181</f>
        <v>750.1</v>
      </c>
      <c r="F181" s="626"/>
      <c r="G181" s="626"/>
      <c r="H181" s="628">
        <f>2.1+850-15-2-40-20-25-50+50</f>
        <v>750.1</v>
      </c>
      <c r="I181" s="628"/>
      <c r="J181" s="628"/>
      <c r="K181" s="546"/>
      <c r="L181" s="268">
        <f>E181</f>
        <v>750.1</v>
      </c>
      <c r="M181" s="198"/>
      <c r="N181" s="198"/>
      <c r="O181" s="198"/>
      <c r="P181" s="198"/>
      <c r="Q181" s="198"/>
      <c r="R181" s="198"/>
      <c r="S181" s="198"/>
      <c r="T181" s="198"/>
      <c r="U181" s="198"/>
      <c r="V181" s="198"/>
      <c r="W181" s="198"/>
      <c r="X181" s="198"/>
      <c r="Y181" s="198"/>
      <c r="Z181" s="198"/>
      <c r="AA181" s="198"/>
      <c r="AB181" s="198"/>
      <c r="AC181" s="198"/>
      <c r="AD181" s="198"/>
      <c r="AE181" s="198"/>
      <c r="AF181" s="198"/>
      <c r="AG181" s="198"/>
      <c r="AH181" s="198"/>
      <c r="AI181" s="198"/>
      <c r="AJ181" s="198"/>
      <c r="AK181" s="198"/>
      <c r="AL181" s="198"/>
      <c r="AM181" s="198"/>
      <c r="AN181" s="198"/>
      <c r="AO181" s="198"/>
      <c r="AP181" s="198"/>
      <c r="AQ181" s="198"/>
      <c r="AR181" s="198"/>
      <c r="AS181" s="198"/>
      <c r="AT181" s="198"/>
      <c r="AU181" s="198"/>
      <c r="AV181" s="198"/>
      <c r="AW181" s="198"/>
      <c r="AX181" s="198"/>
      <c r="AY181" s="198"/>
      <c r="AZ181" s="198"/>
      <c r="BA181" s="198"/>
      <c r="BB181" s="198"/>
      <c r="BC181" s="198"/>
      <c r="BD181" s="198"/>
      <c r="BE181" s="198"/>
      <c r="BF181" s="198"/>
      <c r="BG181" s="198"/>
      <c r="BH181" s="198"/>
      <c r="BI181" s="198"/>
      <c r="BJ181" s="198"/>
      <c r="BK181" s="198"/>
      <c r="BL181" s="198"/>
      <c r="BM181" s="198"/>
      <c r="BN181" s="198"/>
      <c r="BO181" s="198"/>
      <c r="BP181" s="198"/>
      <c r="BQ181" s="198"/>
      <c r="BR181" s="198"/>
      <c r="BS181" s="198"/>
      <c r="BT181" s="198"/>
      <c r="BU181" s="198"/>
      <c r="BV181" s="198"/>
      <c r="BW181" s="198"/>
      <c r="BX181" s="198"/>
      <c r="BY181" s="198"/>
      <c r="BZ181" s="198"/>
      <c r="CA181" s="198"/>
      <c r="CB181" s="198"/>
      <c r="CC181" s="198"/>
      <c r="CD181" s="198"/>
      <c r="CE181" s="198"/>
      <c r="CF181" s="198"/>
      <c r="CG181" s="198"/>
      <c r="CH181" s="198"/>
      <c r="CI181" s="198"/>
      <c r="CJ181" s="198"/>
      <c r="CK181" s="198"/>
      <c r="CL181" s="198"/>
      <c r="CM181" s="198"/>
      <c r="CN181" s="198"/>
      <c r="CO181" s="198"/>
      <c r="CP181" s="198"/>
      <c r="CQ181" s="198"/>
      <c r="CR181" s="198"/>
      <c r="CS181" s="198"/>
      <c r="CT181" s="198"/>
      <c r="CU181" s="198"/>
      <c r="CV181" s="198"/>
      <c r="CW181" s="198"/>
      <c r="CX181" s="198"/>
      <c r="CY181" s="198"/>
      <c r="CZ181" s="198"/>
      <c r="DA181" s="198"/>
      <c r="DB181" s="198"/>
      <c r="DC181" s="198"/>
      <c r="DD181" s="198"/>
      <c r="DE181" s="198"/>
      <c r="DF181" s="198"/>
      <c r="DG181" s="198"/>
      <c r="DH181" s="198"/>
      <c r="DI181" s="198"/>
      <c r="DJ181" s="198"/>
      <c r="DK181" s="198"/>
      <c r="DL181" s="198"/>
      <c r="DM181" s="198"/>
      <c r="DN181" s="198"/>
      <c r="DO181" s="198"/>
      <c r="DP181" s="198"/>
      <c r="DQ181" s="198"/>
      <c r="DR181" s="198"/>
      <c r="DS181" s="198"/>
      <c r="DT181" s="198"/>
      <c r="DU181" s="198"/>
      <c r="DV181" s="198"/>
      <c r="DW181" s="198"/>
      <c r="DX181" s="198"/>
      <c r="DY181" s="198"/>
      <c r="DZ181" s="198"/>
      <c r="EA181" s="198"/>
      <c r="EB181" s="198"/>
      <c r="EC181" s="198"/>
      <c r="ED181" s="198"/>
      <c r="EE181" s="198"/>
      <c r="EF181" s="198"/>
      <c r="EG181" s="198"/>
      <c r="EH181" s="198"/>
      <c r="EI181" s="198"/>
      <c r="EJ181" s="198"/>
      <c r="EK181" s="198"/>
      <c r="EL181" s="198"/>
      <c r="EM181" s="198"/>
      <c r="EN181" s="198"/>
      <c r="EO181" s="198"/>
      <c r="EP181" s="198"/>
      <c r="EQ181" s="198"/>
      <c r="ER181" s="198"/>
      <c r="ES181" s="198"/>
      <c r="ET181" s="198"/>
      <c r="EU181" s="198"/>
      <c r="EV181" s="198"/>
      <c r="EW181" s="198"/>
      <c r="EX181" s="198"/>
      <c r="EY181" s="198"/>
      <c r="EZ181" s="198"/>
      <c r="FA181" s="198"/>
      <c r="FB181" s="198"/>
      <c r="FC181" s="198"/>
      <c r="FD181" s="198"/>
      <c r="FE181" s="198"/>
      <c r="FF181" s="198"/>
      <c r="FG181" s="198"/>
      <c r="FH181" s="198"/>
      <c r="FI181" s="198"/>
      <c r="FJ181" s="198"/>
      <c r="FK181" s="198"/>
      <c r="FL181" s="198"/>
      <c r="FM181" s="198"/>
      <c r="FN181" s="198"/>
      <c r="FO181" s="198"/>
      <c r="FP181" s="198"/>
      <c r="FQ181" s="198"/>
      <c r="FR181" s="198"/>
      <c r="FS181" s="198"/>
      <c r="FT181" s="198"/>
      <c r="FU181" s="198"/>
      <c r="FV181" s="198"/>
      <c r="FW181" s="198"/>
      <c r="FX181" s="198"/>
      <c r="FY181" s="198"/>
      <c r="FZ181" s="198"/>
      <c r="GA181" s="198"/>
      <c r="GB181" s="198"/>
      <c r="GC181" s="198"/>
      <c r="GD181" s="198"/>
      <c r="GE181" s="198"/>
      <c r="GF181" s="198"/>
      <c r="GG181" s="198"/>
      <c r="GH181" s="198"/>
      <c r="GI181" s="198"/>
      <c r="GJ181" s="198"/>
      <c r="GK181" s="198"/>
      <c r="GL181" s="198"/>
      <c r="GM181" s="198"/>
      <c r="GN181" s="198"/>
      <c r="GO181" s="198"/>
      <c r="GP181" s="198"/>
      <c r="GQ181" s="198"/>
      <c r="GR181" s="198"/>
      <c r="GS181" s="198"/>
      <c r="GT181" s="198"/>
      <c r="GU181" s="198"/>
      <c r="GV181" s="198"/>
      <c r="GW181" s="198"/>
      <c r="GX181" s="198"/>
      <c r="GY181" s="198"/>
      <c r="GZ181" s="198"/>
      <c r="HA181" s="198"/>
      <c r="HB181" s="198"/>
      <c r="HC181" s="198"/>
      <c r="HD181" s="198"/>
      <c r="HE181" s="198"/>
      <c r="HF181" s="198"/>
      <c r="HG181" s="198"/>
      <c r="HH181" s="198"/>
      <c r="HI181" s="198"/>
      <c r="HJ181" s="198"/>
      <c r="HK181" s="198"/>
      <c r="HL181" s="198"/>
      <c r="HM181" s="198"/>
      <c r="HN181" s="198"/>
      <c r="HO181" s="198"/>
      <c r="HP181" s="198"/>
      <c r="HQ181" s="198"/>
      <c r="HR181" s="198"/>
      <c r="HS181" s="198"/>
      <c r="HT181" s="198"/>
      <c r="HU181" s="198"/>
      <c r="HV181" s="198"/>
      <c r="HW181" s="198"/>
      <c r="HX181" s="198"/>
      <c r="HY181" s="198"/>
      <c r="HZ181" s="198"/>
      <c r="IA181" s="198"/>
      <c r="IB181" s="198"/>
      <c r="IC181" s="198"/>
      <c r="ID181" s="198"/>
      <c r="IE181" s="198"/>
      <c r="IF181" s="198"/>
      <c r="IG181" s="198"/>
      <c r="IH181" s="198"/>
      <c r="II181" s="198"/>
      <c r="IJ181" s="198"/>
      <c r="IK181" s="198"/>
      <c r="IL181" s="198"/>
      <c r="IM181" s="198"/>
      <c r="IN181" s="198"/>
      <c r="IO181" s="198"/>
      <c r="IP181" s="198"/>
      <c r="IQ181" s="198"/>
      <c r="IR181" s="198"/>
      <c r="IS181" s="198"/>
    </row>
    <row r="182" spans="1:253" ht="20.45" customHeight="1" outlineLevel="1" x14ac:dyDescent="0.25">
      <c r="A182" s="211" t="s">
        <v>22</v>
      </c>
      <c r="B182" s="390" t="s">
        <v>991</v>
      </c>
      <c r="C182" s="573"/>
      <c r="D182" s="573"/>
      <c r="E182" s="632">
        <f>G182+H182</f>
        <v>120</v>
      </c>
      <c r="F182" s="626"/>
      <c r="G182" s="626"/>
      <c r="H182" s="628">
        <v>120</v>
      </c>
      <c r="I182" s="628"/>
      <c r="J182" s="628"/>
      <c r="K182" s="546"/>
      <c r="L182" s="268">
        <f>E182</f>
        <v>120</v>
      </c>
      <c r="M182" s="198"/>
      <c r="N182" s="198"/>
      <c r="O182" s="198"/>
      <c r="P182" s="198"/>
      <c r="Q182" s="198"/>
      <c r="R182" s="198"/>
      <c r="S182" s="198"/>
      <c r="T182" s="198"/>
      <c r="U182" s="198"/>
      <c r="V182" s="198"/>
      <c r="W182" s="198"/>
      <c r="X182" s="198"/>
      <c r="Y182" s="198"/>
      <c r="Z182" s="198"/>
      <c r="AA182" s="198"/>
      <c r="AB182" s="198"/>
      <c r="AC182" s="198"/>
      <c r="AD182" s="198"/>
      <c r="AE182" s="198"/>
      <c r="AF182" s="198"/>
      <c r="AG182" s="198"/>
      <c r="AH182" s="198"/>
      <c r="AI182" s="198"/>
      <c r="AJ182" s="198"/>
      <c r="AK182" s="198"/>
      <c r="AL182" s="198"/>
      <c r="AM182" s="198"/>
      <c r="AN182" s="198"/>
      <c r="AO182" s="198"/>
      <c r="AP182" s="198"/>
      <c r="AQ182" s="198"/>
      <c r="AR182" s="198"/>
      <c r="AS182" s="198"/>
      <c r="AT182" s="198"/>
      <c r="AU182" s="198"/>
      <c r="AV182" s="198"/>
      <c r="AW182" s="198"/>
      <c r="AX182" s="198"/>
      <c r="AY182" s="198"/>
      <c r="AZ182" s="198"/>
      <c r="BA182" s="198"/>
      <c r="BB182" s="198"/>
      <c r="BC182" s="198"/>
      <c r="BD182" s="198"/>
      <c r="BE182" s="198"/>
      <c r="BF182" s="198"/>
      <c r="BG182" s="198"/>
      <c r="BH182" s="198"/>
      <c r="BI182" s="198"/>
      <c r="BJ182" s="198"/>
      <c r="BK182" s="198"/>
      <c r="BL182" s="198"/>
      <c r="BM182" s="198"/>
      <c r="BN182" s="198"/>
      <c r="BO182" s="198"/>
      <c r="BP182" s="198"/>
      <c r="BQ182" s="198"/>
      <c r="BR182" s="198"/>
      <c r="BS182" s="198"/>
      <c r="BT182" s="198"/>
      <c r="BU182" s="198"/>
      <c r="BV182" s="198"/>
      <c r="BW182" s="198"/>
      <c r="BX182" s="198"/>
      <c r="BY182" s="198"/>
      <c r="BZ182" s="198"/>
      <c r="CA182" s="198"/>
      <c r="CB182" s="198"/>
      <c r="CC182" s="198"/>
      <c r="CD182" s="198"/>
      <c r="CE182" s="198"/>
      <c r="CF182" s="198"/>
      <c r="CG182" s="198"/>
      <c r="CH182" s="198"/>
      <c r="CI182" s="198"/>
      <c r="CJ182" s="198"/>
      <c r="CK182" s="198"/>
      <c r="CL182" s="198"/>
      <c r="CM182" s="198"/>
      <c r="CN182" s="198"/>
      <c r="CO182" s="198"/>
      <c r="CP182" s="198"/>
      <c r="CQ182" s="198"/>
      <c r="CR182" s="198"/>
      <c r="CS182" s="198"/>
      <c r="CT182" s="198"/>
      <c r="CU182" s="198"/>
      <c r="CV182" s="198"/>
      <c r="CW182" s="198"/>
      <c r="CX182" s="198"/>
      <c r="CY182" s="198"/>
      <c r="CZ182" s="198"/>
      <c r="DA182" s="198"/>
      <c r="DB182" s="198"/>
      <c r="DC182" s="198"/>
      <c r="DD182" s="198"/>
      <c r="DE182" s="198"/>
      <c r="DF182" s="198"/>
      <c r="DG182" s="198"/>
      <c r="DH182" s="198"/>
      <c r="DI182" s="198"/>
      <c r="DJ182" s="198"/>
      <c r="DK182" s="198"/>
      <c r="DL182" s="198"/>
      <c r="DM182" s="198"/>
      <c r="DN182" s="198"/>
      <c r="DO182" s="198"/>
      <c r="DP182" s="198"/>
      <c r="DQ182" s="198"/>
      <c r="DR182" s="198"/>
      <c r="DS182" s="198"/>
      <c r="DT182" s="198"/>
      <c r="DU182" s="198"/>
      <c r="DV182" s="198"/>
      <c r="DW182" s="198"/>
      <c r="DX182" s="198"/>
      <c r="DY182" s="198"/>
      <c r="DZ182" s="198"/>
      <c r="EA182" s="198"/>
      <c r="EB182" s="198"/>
      <c r="EC182" s="198"/>
      <c r="ED182" s="198"/>
      <c r="EE182" s="198"/>
      <c r="EF182" s="198"/>
      <c r="EG182" s="198"/>
      <c r="EH182" s="198"/>
      <c r="EI182" s="198"/>
      <c r="EJ182" s="198"/>
      <c r="EK182" s="198"/>
      <c r="EL182" s="198"/>
      <c r="EM182" s="198"/>
      <c r="EN182" s="198"/>
      <c r="EO182" s="198"/>
      <c r="EP182" s="198"/>
      <c r="EQ182" s="198"/>
      <c r="ER182" s="198"/>
      <c r="ES182" s="198"/>
      <c r="ET182" s="198"/>
      <c r="EU182" s="198"/>
      <c r="EV182" s="198"/>
      <c r="EW182" s="198"/>
      <c r="EX182" s="198"/>
      <c r="EY182" s="198"/>
      <c r="EZ182" s="198"/>
      <c r="FA182" s="198"/>
      <c r="FB182" s="198"/>
      <c r="FC182" s="198"/>
      <c r="FD182" s="198"/>
      <c r="FE182" s="198"/>
      <c r="FF182" s="198"/>
      <c r="FG182" s="198"/>
      <c r="FH182" s="198"/>
      <c r="FI182" s="198"/>
      <c r="FJ182" s="198"/>
      <c r="FK182" s="198"/>
      <c r="FL182" s="198"/>
      <c r="FM182" s="198"/>
      <c r="FN182" s="198"/>
      <c r="FO182" s="198"/>
      <c r="FP182" s="198"/>
      <c r="FQ182" s="198"/>
      <c r="FR182" s="198"/>
      <c r="FS182" s="198"/>
      <c r="FT182" s="198"/>
      <c r="FU182" s="198"/>
      <c r="FV182" s="198"/>
      <c r="FW182" s="198"/>
      <c r="FX182" s="198"/>
      <c r="FY182" s="198"/>
      <c r="FZ182" s="198"/>
      <c r="GA182" s="198"/>
      <c r="GB182" s="198"/>
      <c r="GC182" s="198"/>
      <c r="GD182" s="198"/>
      <c r="GE182" s="198"/>
      <c r="GF182" s="198"/>
      <c r="GG182" s="198"/>
      <c r="GH182" s="198"/>
      <c r="GI182" s="198"/>
      <c r="GJ182" s="198"/>
      <c r="GK182" s="198"/>
      <c r="GL182" s="198"/>
      <c r="GM182" s="198"/>
      <c r="GN182" s="198"/>
      <c r="GO182" s="198"/>
      <c r="GP182" s="198"/>
      <c r="GQ182" s="198"/>
      <c r="GR182" s="198"/>
      <c r="GS182" s="198"/>
      <c r="GT182" s="198"/>
      <c r="GU182" s="198"/>
      <c r="GV182" s="198"/>
      <c r="GW182" s="198"/>
      <c r="GX182" s="198"/>
      <c r="GY182" s="198"/>
      <c r="GZ182" s="198"/>
      <c r="HA182" s="198"/>
      <c r="HB182" s="198"/>
      <c r="HC182" s="198"/>
      <c r="HD182" s="198"/>
      <c r="HE182" s="198"/>
      <c r="HF182" s="198"/>
      <c r="HG182" s="198"/>
      <c r="HH182" s="198"/>
      <c r="HI182" s="198"/>
      <c r="HJ182" s="198"/>
      <c r="HK182" s="198"/>
      <c r="HL182" s="198"/>
      <c r="HM182" s="198"/>
      <c r="HN182" s="198"/>
      <c r="HO182" s="198"/>
      <c r="HP182" s="198"/>
      <c r="HQ182" s="198"/>
      <c r="HR182" s="198"/>
      <c r="HS182" s="198"/>
      <c r="HT182" s="198"/>
      <c r="HU182" s="198"/>
      <c r="HV182" s="198"/>
      <c r="HW182" s="198"/>
      <c r="HX182" s="198"/>
      <c r="HY182" s="198"/>
      <c r="HZ182" s="198"/>
      <c r="IA182" s="198"/>
      <c r="IB182" s="198"/>
      <c r="IC182" s="198"/>
      <c r="ID182" s="198"/>
      <c r="IE182" s="198"/>
      <c r="IF182" s="198"/>
      <c r="IG182" s="198"/>
      <c r="IH182" s="198"/>
      <c r="II182" s="198"/>
      <c r="IJ182" s="198"/>
      <c r="IK182" s="198"/>
      <c r="IL182" s="198"/>
      <c r="IM182" s="198"/>
      <c r="IN182" s="198"/>
      <c r="IO182" s="198"/>
      <c r="IP182" s="198"/>
      <c r="IQ182" s="198"/>
      <c r="IR182" s="198"/>
      <c r="IS182" s="198"/>
    </row>
    <row r="183" spans="1:253" ht="20.45" customHeight="1" outlineLevel="1" x14ac:dyDescent="0.25">
      <c r="A183" s="211" t="s">
        <v>22</v>
      </c>
      <c r="B183" s="20" t="s">
        <v>992</v>
      </c>
      <c r="C183" s="528"/>
      <c r="D183" s="528"/>
      <c r="E183" s="624">
        <f>G183+H183</f>
        <v>261.14400000000001</v>
      </c>
      <c r="F183" s="626"/>
      <c r="G183" s="626"/>
      <c r="H183" s="628">
        <f>94.86+166.284</f>
        <v>261.14400000000001</v>
      </c>
      <c r="I183" s="628"/>
      <c r="J183" s="628"/>
      <c r="K183" s="546"/>
      <c r="L183" s="198"/>
      <c r="M183" s="198"/>
      <c r="N183" s="198"/>
      <c r="O183" s="198"/>
      <c r="P183" s="198"/>
      <c r="Q183" s="198"/>
      <c r="R183" s="198"/>
      <c r="S183" s="198"/>
      <c r="T183" s="198"/>
      <c r="U183" s="198"/>
      <c r="V183" s="198"/>
      <c r="W183" s="198"/>
      <c r="X183" s="198"/>
      <c r="Y183" s="198"/>
      <c r="Z183" s="198"/>
      <c r="AA183" s="198"/>
      <c r="AB183" s="198"/>
      <c r="AC183" s="198"/>
      <c r="AD183" s="198"/>
      <c r="AE183" s="198"/>
      <c r="AF183" s="198"/>
      <c r="AG183" s="198"/>
      <c r="AH183" s="198"/>
      <c r="AI183" s="198"/>
      <c r="AJ183" s="198"/>
      <c r="AK183" s="198"/>
      <c r="AL183" s="198"/>
      <c r="AM183" s="198"/>
      <c r="AN183" s="198"/>
      <c r="AO183" s="198"/>
      <c r="AP183" s="198"/>
      <c r="AQ183" s="198"/>
      <c r="AR183" s="198"/>
      <c r="AS183" s="198"/>
      <c r="AT183" s="198"/>
      <c r="AU183" s="198"/>
      <c r="AV183" s="198"/>
      <c r="AW183" s="198"/>
      <c r="AX183" s="198"/>
      <c r="AY183" s="198"/>
      <c r="AZ183" s="198"/>
      <c r="BA183" s="198"/>
      <c r="BB183" s="198"/>
      <c r="BC183" s="198"/>
      <c r="BD183" s="198"/>
      <c r="BE183" s="198"/>
      <c r="BF183" s="198"/>
      <c r="BG183" s="198"/>
      <c r="BH183" s="198"/>
      <c r="BI183" s="198"/>
      <c r="BJ183" s="198"/>
      <c r="BK183" s="198"/>
      <c r="BL183" s="198"/>
      <c r="BM183" s="198"/>
      <c r="BN183" s="198"/>
      <c r="BO183" s="198"/>
      <c r="BP183" s="198"/>
      <c r="BQ183" s="198"/>
      <c r="BR183" s="198"/>
      <c r="BS183" s="198"/>
      <c r="BT183" s="198"/>
      <c r="BU183" s="198"/>
      <c r="BV183" s="198"/>
      <c r="BW183" s="198"/>
      <c r="BX183" s="198"/>
      <c r="BY183" s="198"/>
      <c r="BZ183" s="198"/>
      <c r="CA183" s="198"/>
      <c r="CB183" s="198"/>
      <c r="CC183" s="198"/>
      <c r="CD183" s="198"/>
      <c r="CE183" s="198"/>
      <c r="CF183" s="198"/>
      <c r="CG183" s="198"/>
      <c r="CH183" s="198"/>
      <c r="CI183" s="198"/>
      <c r="CJ183" s="198"/>
      <c r="CK183" s="198"/>
      <c r="CL183" s="198"/>
      <c r="CM183" s="198"/>
      <c r="CN183" s="198"/>
      <c r="CO183" s="198"/>
      <c r="CP183" s="198"/>
      <c r="CQ183" s="198"/>
      <c r="CR183" s="198"/>
      <c r="CS183" s="198"/>
      <c r="CT183" s="198"/>
      <c r="CU183" s="198"/>
      <c r="CV183" s="198"/>
      <c r="CW183" s="198"/>
      <c r="CX183" s="198"/>
      <c r="CY183" s="198"/>
      <c r="CZ183" s="198"/>
      <c r="DA183" s="198"/>
      <c r="DB183" s="198"/>
      <c r="DC183" s="198"/>
      <c r="DD183" s="198"/>
      <c r="DE183" s="198"/>
      <c r="DF183" s="198"/>
      <c r="DG183" s="198"/>
      <c r="DH183" s="198"/>
      <c r="DI183" s="198"/>
      <c r="DJ183" s="198"/>
      <c r="DK183" s="198"/>
      <c r="DL183" s="198"/>
      <c r="DM183" s="198"/>
      <c r="DN183" s="198"/>
      <c r="DO183" s="198"/>
      <c r="DP183" s="198"/>
      <c r="DQ183" s="198"/>
      <c r="DR183" s="198"/>
      <c r="DS183" s="198"/>
      <c r="DT183" s="198"/>
      <c r="DU183" s="198"/>
      <c r="DV183" s="198"/>
      <c r="DW183" s="198"/>
      <c r="DX183" s="198"/>
      <c r="DY183" s="198"/>
      <c r="DZ183" s="198"/>
      <c r="EA183" s="198"/>
      <c r="EB183" s="198"/>
      <c r="EC183" s="198"/>
      <c r="ED183" s="198"/>
      <c r="EE183" s="198"/>
      <c r="EF183" s="198"/>
      <c r="EG183" s="198"/>
      <c r="EH183" s="198"/>
      <c r="EI183" s="198"/>
      <c r="EJ183" s="198"/>
      <c r="EK183" s="198"/>
      <c r="EL183" s="198"/>
      <c r="EM183" s="198"/>
      <c r="EN183" s="198"/>
      <c r="EO183" s="198"/>
      <c r="EP183" s="198"/>
      <c r="EQ183" s="198"/>
      <c r="ER183" s="198"/>
      <c r="ES183" s="198"/>
      <c r="ET183" s="198"/>
      <c r="EU183" s="198"/>
      <c r="EV183" s="198"/>
      <c r="EW183" s="198"/>
      <c r="EX183" s="198"/>
      <c r="EY183" s="198"/>
      <c r="EZ183" s="198"/>
      <c r="FA183" s="198"/>
      <c r="FB183" s="198"/>
      <c r="FC183" s="198"/>
      <c r="FD183" s="198"/>
      <c r="FE183" s="198"/>
      <c r="FF183" s="198"/>
      <c r="FG183" s="198"/>
      <c r="FH183" s="198"/>
      <c r="FI183" s="198"/>
      <c r="FJ183" s="198"/>
      <c r="FK183" s="198"/>
      <c r="FL183" s="198"/>
      <c r="FM183" s="198"/>
      <c r="FN183" s="198"/>
      <c r="FO183" s="198"/>
      <c r="FP183" s="198"/>
      <c r="FQ183" s="198"/>
      <c r="FR183" s="198"/>
      <c r="FS183" s="198"/>
      <c r="FT183" s="198"/>
      <c r="FU183" s="198"/>
      <c r="FV183" s="198"/>
      <c r="FW183" s="198"/>
      <c r="FX183" s="198"/>
      <c r="FY183" s="198"/>
      <c r="FZ183" s="198"/>
      <c r="GA183" s="198"/>
      <c r="GB183" s="198"/>
      <c r="GC183" s="198"/>
      <c r="GD183" s="198"/>
      <c r="GE183" s="198"/>
      <c r="GF183" s="198"/>
      <c r="GG183" s="198"/>
      <c r="GH183" s="198"/>
      <c r="GI183" s="198"/>
      <c r="GJ183" s="198"/>
      <c r="GK183" s="198"/>
      <c r="GL183" s="198"/>
      <c r="GM183" s="198"/>
      <c r="GN183" s="198"/>
      <c r="GO183" s="198"/>
      <c r="GP183" s="198"/>
      <c r="GQ183" s="198"/>
      <c r="GR183" s="198"/>
      <c r="GS183" s="198"/>
      <c r="GT183" s="198"/>
      <c r="GU183" s="198"/>
      <c r="GV183" s="198"/>
      <c r="GW183" s="198"/>
      <c r="GX183" s="198"/>
      <c r="GY183" s="198"/>
      <c r="GZ183" s="198"/>
      <c r="HA183" s="198"/>
      <c r="HB183" s="198"/>
      <c r="HC183" s="198"/>
      <c r="HD183" s="198"/>
      <c r="HE183" s="198"/>
      <c r="HF183" s="198"/>
      <c r="HG183" s="198"/>
      <c r="HH183" s="198"/>
      <c r="HI183" s="198"/>
      <c r="HJ183" s="198"/>
      <c r="HK183" s="198"/>
      <c r="HL183" s="198"/>
      <c r="HM183" s="198"/>
      <c r="HN183" s="198"/>
      <c r="HO183" s="198"/>
      <c r="HP183" s="198"/>
      <c r="HQ183" s="198"/>
      <c r="HR183" s="198"/>
      <c r="HS183" s="198"/>
      <c r="HT183" s="198"/>
      <c r="HU183" s="198"/>
      <c r="HV183" s="198"/>
      <c r="HW183" s="198"/>
      <c r="HX183" s="198"/>
      <c r="HY183" s="198"/>
      <c r="HZ183" s="198"/>
      <c r="IA183" s="198"/>
      <c r="IB183" s="198"/>
      <c r="IC183" s="198"/>
      <c r="ID183" s="198"/>
      <c r="IE183" s="198"/>
      <c r="IF183" s="198"/>
      <c r="IG183" s="198"/>
      <c r="IH183" s="198"/>
      <c r="II183" s="198"/>
      <c r="IJ183" s="198"/>
      <c r="IK183" s="198"/>
      <c r="IL183" s="198"/>
      <c r="IM183" s="198"/>
      <c r="IN183" s="198"/>
      <c r="IO183" s="198"/>
      <c r="IP183" s="198"/>
      <c r="IQ183" s="198"/>
      <c r="IR183" s="198"/>
      <c r="IS183" s="198"/>
    </row>
    <row r="184" spans="1:253" ht="20.45" customHeight="1" x14ac:dyDescent="0.25">
      <c r="A184" s="181">
        <v>2</v>
      </c>
      <c r="B184" s="203" t="s">
        <v>1014</v>
      </c>
      <c r="C184" s="415"/>
      <c r="D184" s="415"/>
      <c r="E184" s="623">
        <f>E185+E194+E198+E204</f>
        <v>16976.008999999998</v>
      </c>
      <c r="F184" s="623">
        <f>F185+F194+F198+F204</f>
        <v>39</v>
      </c>
      <c r="G184" s="623">
        <f>G185+G194+G198+G204</f>
        <v>14493.05</v>
      </c>
      <c r="H184" s="623">
        <f>H185+H194+H198+H204</f>
        <v>2482.9589999999989</v>
      </c>
      <c r="I184" s="623"/>
      <c r="J184" s="623"/>
      <c r="K184" s="415"/>
      <c r="L184" s="198"/>
      <c r="M184" s="198"/>
      <c r="N184" s="198"/>
      <c r="O184" s="198"/>
      <c r="P184" s="198"/>
      <c r="Q184" s="198"/>
      <c r="R184" s="198"/>
      <c r="S184" s="198"/>
      <c r="T184" s="198"/>
      <c r="U184" s="198"/>
      <c r="V184" s="198"/>
      <c r="W184" s="198"/>
      <c r="X184" s="198"/>
      <c r="Y184" s="198"/>
      <c r="Z184" s="198"/>
      <c r="AA184" s="198"/>
      <c r="AB184" s="198"/>
      <c r="AC184" s="198"/>
      <c r="AD184" s="198"/>
      <c r="AE184" s="198"/>
      <c r="AF184" s="198"/>
      <c r="AG184" s="198"/>
      <c r="AH184" s="198"/>
      <c r="AI184" s="198"/>
      <c r="AJ184" s="198"/>
      <c r="AK184" s="198"/>
      <c r="AL184" s="198"/>
      <c r="AM184" s="198"/>
      <c r="AN184" s="198"/>
      <c r="AO184" s="198"/>
      <c r="AP184" s="198"/>
      <c r="AQ184" s="198"/>
      <c r="AR184" s="198"/>
      <c r="AS184" s="198"/>
      <c r="AT184" s="198"/>
      <c r="AU184" s="198"/>
      <c r="AV184" s="198"/>
      <c r="AW184" s="198"/>
      <c r="AX184" s="198"/>
      <c r="AY184" s="198"/>
      <c r="AZ184" s="198"/>
      <c r="BA184" s="198"/>
      <c r="BB184" s="198"/>
      <c r="BC184" s="198"/>
      <c r="BD184" s="198"/>
      <c r="BE184" s="198"/>
      <c r="BF184" s="198"/>
      <c r="BG184" s="198"/>
      <c r="BH184" s="198"/>
      <c r="BI184" s="198"/>
      <c r="BJ184" s="198"/>
      <c r="BK184" s="198"/>
      <c r="BL184" s="198"/>
      <c r="BM184" s="198"/>
      <c r="BN184" s="198"/>
      <c r="BO184" s="198"/>
      <c r="BP184" s="198"/>
      <c r="BQ184" s="198"/>
      <c r="BR184" s="198"/>
      <c r="BS184" s="198"/>
      <c r="BT184" s="198"/>
      <c r="BU184" s="198"/>
      <c r="BV184" s="198"/>
      <c r="BW184" s="198"/>
      <c r="BX184" s="198"/>
      <c r="BY184" s="198"/>
      <c r="BZ184" s="198"/>
      <c r="CA184" s="198"/>
      <c r="CB184" s="198"/>
      <c r="CC184" s="198"/>
      <c r="CD184" s="198"/>
      <c r="CE184" s="198"/>
      <c r="CF184" s="198"/>
      <c r="CG184" s="198"/>
      <c r="CH184" s="198"/>
      <c r="CI184" s="198"/>
      <c r="CJ184" s="198"/>
      <c r="CK184" s="198"/>
      <c r="CL184" s="198"/>
      <c r="CM184" s="198"/>
      <c r="CN184" s="198"/>
      <c r="CO184" s="198"/>
      <c r="CP184" s="198"/>
      <c r="CQ184" s="198"/>
      <c r="CR184" s="198"/>
      <c r="CS184" s="198"/>
      <c r="CT184" s="198"/>
      <c r="CU184" s="198"/>
      <c r="CV184" s="198"/>
      <c r="CW184" s="198"/>
      <c r="CX184" s="198"/>
      <c r="CY184" s="198"/>
      <c r="CZ184" s="198"/>
      <c r="DA184" s="198"/>
      <c r="DB184" s="198"/>
      <c r="DC184" s="198"/>
      <c r="DD184" s="198"/>
      <c r="DE184" s="198"/>
      <c r="DF184" s="198"/>
      <c r="DG184" s="198"/>
      <c r="DH184" s="198"/>
      <c r="DI184" s="198"/>
      <c r="DJ184" s="198"/>
      <c r="DK184" s="198"/>
      <c r="DL184" s="198"/>
      <c r="DM184" s="198"/>
      <c r="DN184" s="198"/>
      <c r="DO184" s="198"/>
      <c r="DP184" s="198"/>
      <c r="DQ184" s="198"/>
      <c r="DR184" s="198"/>
      <c r="DS184" s="198"/>
      <c r="DT184" s="198"/>
      <c r="DU184" s="198"/>
      <c r="DV184" s="198"/>
      <c r="DW184" s="198"/>
      <c r="DX184" s="198"/>
      <c r="DY184" s="198"/>
      <c r="DZ184" s="198"/>
      <c r="EA184" s="198"/>
      <c r="EB184" s="198"/>
      <c r="EC184" s="198"/>
      <c r="ED184" s="198"/>
      <c r="EE184" s="198"/>
      <c r="EF184" s="198"/>
      <c r="EG184" s="198"/>
      <c r="EH184" s="198"/>
      <c r="EI184" s="198"/>
      <c r="EJ184" s="198"/>
      <c r="EK184" s="198"/>
      <c r="EL184" s="198"/>
      <c r="EM184" s="198"/>
      <c r="EN184" s="198"/>
      <c r="EO184" s="198"/>
      <c r="EP184" s="198"/>
      <c r="EQ184" s="198"/>
      <c r="ER184" s="198"/>
      <c r="ES184" s="198"/>
      <c r="ET184" s="198"/>
      <c r="EU184" s="198"/>
      <c r="EV184" s="198"/>
      <c r="EW184" s="198"/>
      <c r="EX184" s="198"/>
      <c r="EY184" s="198"/>
      <c r="EZ184" s="198"/>
      <c r="FA184" s="198"/>
      <c r="FB184" s="198"/>
      <c r="FC184" s="198"/>
      <c r="FD184" s="198"/>
      <c r="FE184" s="198"/>
      <c r="FF184" s="198"/>
      <c r="FG184" s="198"/>
      <c r="FH184" s="198"/>
      <c r="FI184" s="198"/>
      <c r="FJ184" s="198"/>
      <c r="FK184" s="198"/>
      <c r="FL184" s="198"/>
      <c r="FM184" s="198"/>
      <c r="FN184" s="198"/>
      <c r="FO184" s="198"/>
      <c r="FP184" s="198"/>
      <c r="FQ184" s="198"/>
      <c r="FR184" s="198"/>
      <c r="FS184" s="198"/>
      <c r="FT184" s="198"/>
      <c r="FU184" s="198"/>
      <c r="FV184" s="198"/>
      <c r="FW184" s="198"/>
      <c r="FX184" s="198"/>
      <c r="FY184" s="198"/>
      <c r="FZ184" s="198"/>
      <c r="GA184" s="198"/>
      <c r="GB184" s="198"/>
      <c r="GC184" s="198"/>
      <c r="GD184" s="198"/>
      <c r="GE184" s="198"/>
      <c r="GF184" s="198"/>
      <c r="GG184" s="198"/>
      <c r="GH184" s="198"/>
      <c r="GI184" s="198"/>
      <c r="GJ184" s="198"/>
      <c r="GK184" s="198"/>
      <c r="GL184" s="198"/>
      <c r="GM184" s="198"/>
      <c r="GN184" s="198"/>
      <c r="GO184" s="198"/>
      <c r="GP184" s="198"/>
      <c r="GQ184" s="198"/>
      <c r="GR184" s="198"/>
      <c r="GS184" s="198"/>
      <c r="GT184" s="198"/>
      <c r="GU184" s="198"/>
      <c r="GV184" s="198"/>
      <c r="GW184" s="198"/>
      <c r="GX184" s="198"/>
      <c r="GY184" s="198"/>
      <c r="GZ184" s="198"/>
      <c r="HA184" s="198"/>
      <c r="HB184" s="198"/>
      <c r="HC184" s="198"/>
      <c r="HD184" s="198"/>
      <c r="HE184" s="198"/>
      <c r="HF184" s="198"/>
      <c r="HG184" s="198"/>
      <c r="HH184" s="198"/>
      <c r="HI184" s="198"/>
      <c r="HJ184" s="198"/>
      <c r="HK184" s="198"/>
      <c r="HL184" s="198"/>
      <c r="HM184" s="198"/>
      <c r="HN184" s="198"/>
      <c r="HO184" s="198"/>
      <c r="HP184" s="198"/>
      <c r="HQ184" s="198"/>
      <c r="HR184" s="198"/>
      <c r="HS184" s="198"/>
      <c r="HT184" s="198"/>
      <c r="HU184" s="198"/>
      <c r="HV184" s="198"/>
      <c r="HW184" s="198"/>
      <c r="HX184" s="198"/>
      <c r="HY184" s="198"/>
      <c r="HZ184" s="198"/>
      <c r="IA184" s="198"/>
      <c r="IB184" s="198"/>
      <c r="IC184" s="198"/>
      <c r="ID184" s="198"/>
      <c r="IE184" s="198"/>
      <c r="IF184" s="198"/>
      <c r="IG184" s="198"/>
      <c r="IH184" s="198"/>
      <c r="II184" s="198"/>
      <c r="IJ184" s="198"/>
      <c r="IK184" s="198"/>
      <c r="IL184" s="198"/>
      <c r="IM184" s="198"/>
      <c r="IN184" s="198"/>
      <c r="IO184" s="198"/>
      <c r="IP184" s="198"/>
      <c r="IQ184" s="198"/>
      <c r="IR184" s="198"/>
      <c r="IS184" s="198"/>
    </row>
    <row r="185" spans="1:253" ht="20.45" customHeight="1" x14ac:dyDescent="0.25">
      <c r="A185" s="181" t="s">
        <v>1015</v>
      </c>
      <c r="B185" s="203" t="s">
        <v>1039</v>
      </c>
      <c r="C185" s="415"/>
      <c r="D185" s="415"/>
      <c r="E185" s="623">
        <f>E186+SUM(E188:E193)</f>
        <v>11250.145999999999</v>
      </c>
      <c r="F185" s="623">
        <v>17</v>
      </c>
      <c r="G185" s="623">
        <f>G186+SUM(G188:G193)</f>
        <v>9641.8430000000008</v>
      </c>
      <c r="H185" s="623">
        <f>H186+SUM(H188:H193)</f>
        <v>1608.302999999999</v>
      </c>
      <c r="I185" s="623"/>
      <c r="J185" s="623"/>
      <c r="K185" s="415"/>
    </row>
    <row r="186" spans="1:253" ht="36.6" customHeight="1" outlineLevel="1" x14ac:dyDescent="0.25">
      <c r="A186" s="211" t="s">
        <v>22</v>
      </c>
      <c r="B186" s="394" t="s">
        <v>1273</v>
      </c>
      <c r="C186" s="571"/>
      <c r="D186" s="571"/>
      <c r="E186" s="629">
        <f>G186+H186</f>
        <v>4358.79</v>
      </c>
      <c r="F186" s="629"/>
      <c r="G186" s="630">
        <f>173.789+3090.701+'Chi khác'!O8+500+506.3</f>
        <v>4358.79</v>
      </c>
      <c r="H186" s="633"/>
      <c r="I186" s="626"/>
      <c r="J186" s="626"/>
      <c r="K186" s="415"/>
      <c r="L186" s="198"/>
      <c r="M186" s="198"/>
      <c r="N186" s="198"/>
      <c r="O186" s="198"/>
      <c r="P186" s="198"/>
      <c r="Q186" s="198"/>
      <c r="R186" s="198"/>
      <c r="S186" s="198"/>
      <c r="T186" s="198"/>
      <c r="U186" s="198"/>
      <c r="V186" s="198"/>
      <c r="W186" s="198"/>
      <c r="X186" s="198"/>
      <c r="Y186" s="198"/>
      <c r="Z186" s="198"/>
      <c r="AA186" s="198"/>
      <c r="AB186" s="198"/>
      <c r="AC186" s="198"/>
      <c r="AD186" s="198"/>
      <c r="AE186" s="198"/>
      <c r="AF186" s="198"/>
      <c r="AG186" s="198"/>
      <c r="AH186" s="198"/>
      <c r="AI186" s="198"/>
      <c r="AJ186" s="198"/>
      <c r="AK186" s="198"/>
      <c r="AL186" s="198"/>
      <c r="AM186" s="198"/>
      <c r="AN186" s="198"/>
      <c r="AO186" s="198"/>
      <c r="AP186" s="198"/>
      <c r="AQ186" s="198"/>
      <c r="AR186" s="198"/>
      <c r="AS186" s="198"/>
      <c r="AT186" s="198"/>
      <c r="AU186" s="198"/>
      <c r="AV186" s="198"/>
      <c r="AW186" s="198"/>
      <c r="AX186" s="198"/>
      <c r="AY186" s="198"/>
      <c r="AZ186" s="198"/>
      <c r="BA186" s="198"/>
      <c r="BB186" s="198"/>
      <c r="BC186" s="198"/>
      <c r="BD186" s="198"/>
      <c r="BE186" s="198"/>
      <c r="BF186" s="198"/>
      <c r="BG186" s="198"/>
      <c r="BH186" s="198"/>
      <c r="BI186" s="198"/>
      <c r="BJ186" s="198"/>
      <c r="BK186" s="198"/>
      <c r="BL186" s="198"/>
      <c r="BM186" s="198"/>
      <c r="BN186" s="198"/>
      <c r="BO186" s="198"/>
      <c r="BP186" s="198"/>
      <c r="BQ186" s="198"/>
      <c r="BR186" s="198"/>
      <c r="BS186" s="198"/>
      <c r="BT186" s="198"/>
      <c r="BU186" s="198"/>
      <c r="BV186" s="198"/>
      <c r="BW186" s="198"/>
      <c r="BX186" s="198"/>
      <c r="BY186" s="198"/>
      <c r="BZ186" s="198"/>
      <c r="CA186" s="198"/>
      <c r="CB186" s="198"/>
      <c r="CC186" s="198"/>
      <c r="CD186" s="198"/>
      <c r="CE186" s="198"/>
      <c r="CF186" s="198"/>
      <c r="CG186" s="198"/>
      <c r="CH186" s="198"/>
      <c r="CI186" s="198"/>
      <c r="CJ186" s="198"/>
      <c r="CK186" s="198"/>
      <c r="CL186" s="198"/>
      <c r="CM186" s="198"/>
      <c r="CN186" s="198"/>
      <c r="CO186" s="198"/>
      <c r="CP186" s="198"/>
      <c r="CQ186" s="198"/>
      <c r="CR186" s="198"/>
      <c r="CS186" s="198"/>
      <c r="CT186" s="198"/>
      <c r="CU186" s="198"/>
      <c r="CV186" s="198"/>
      <c r="CW186" s="198"/>
      <c r="CX186" s="198"/>
      <c r="CY186" s="198"/>
      <c r="CZ186" s="198"/>
      <c r="DA186" s="198"/>
      <c r="DB186" s="198"/>
      <c r="DC186" s="198"/>
      <c r="DD186" s="198"/>
      <c r="DE186" s="198"/>
      <c r="DF186" s="198"/>
      <c r="DG186" s="198"/>
      <c r="DH186" s="198"/>
      <c r="DI186" s="198"/>
      <c r="DJ186" s="198"/>
      <c r="DK186" s="198"/>
      <c r="DL186" s="198"/>
      <c r="DM186" s="198"/>
      <c r="DN186" s="198"/>
      <c r="DO186" s="198"/>
      <c r="DP186" s="198"/>
      <c r="DQ186" s="198"/>
      <c r="DR186" s="198"/>
      <c r="DS186" s="198"/>
      <c r="DT186" s="198"/>
      <c r="DU186" s="198"/>
      <c r="DV186" s="198"/>
      <c r="DW186" s="198"/>
      <c r="DX186" s="198"/>
      <c r="DY186" s="198"/>
      <c r="DZ186" s="198"/>
      <c r="EA186" s="198"/>
      <c r="EB186" s="198"/>
      <c r="EC186" s="198"/>
      <c r="ED186" s="198"/>
      <c r="EE186" s="198"/>
      <c r="EF186" s="198"/>
      <c r="EG186" s="198"/>
      <c r="EH186" s="198"/>
      <c r="EI186" s="198"/>
      <c r="EJ186" s="198"/>
      <c r="EK186" s="198"/>
      <c r="EL186" s="198"/>
      <c r="EM186" s="198"/>
      <c r="EN186" s="198"/>
      <c r="EO186" s="198"/>
      <c r="EP186" s="198"/>
      <c r="EQ186" s="198"/>
      <c r="ER186" s="198"/>
      <c r="ES186" s="198"/>
      <c r="ET186" s="198"/>
      <c r="EU186" s="198"/>
      <c r="EV186" s="198"/>
      <c r="EW186" s="198"/>
      <c r="EX186" s="198"/>
      <c r="EY186" s="198"/>
      <c r="EZ186" s="198"/>
      <c r="FA186" s="198"/>
      <c r="FB186" s="198"/>
      <c r="FC186" s="198"/>
      <c r="FD186" s="198"/>
      <c r="FE186" s="198"/>
      <c r="FF186" s="198"/>
      <c r="FG186" s="198"/>
      <c r="FH186" s="198"/>
      <c r="FI186" s="198"/>
      <c r="FJ186" s="198"/>
      <c r="FK186" s="198"/>
      <c r="FL186" s="198"/>
      <c r="FM186" s="198"/>
      <c r="FN186" s="198"/>
      <c r="FO186" s="198"/>
      <c r="FP186" s="198"/>
      <c r="FQ186" s="198"/>
      <c r="FR186" s="198"/>
      <c r="FS186" s="198"/>
      <c r="FT186" s="198"/>
      <c r="FU186" s="198"/>
      <c r="FV186" s="198"/>
      <c r="FW186" s="198"/>
      <c r="FX186" s="198"/>
      <c r="FY186" s="198"/>
      <c r="FZ186" s="198"/>
      <c r="GA186" s="198"/>
      <c r="GB186" s="198"/>
      <c r="GC186" s="198"/>
      <c r="GD186" s="198"/>
      <c r="GE186" s="198"/>
      <c r="GF186" s="198"/>
      <c r="GG186" s="198"/>
      <c r="GH186" s="198"/>
      <c r="GI186" s="198"/>
      <c r="GJ186" s="198"/>
      <c r="GK186" s="198"/>
      <c r="GL186" s="198"/>
      <c r="GM186" s="198"/>
      <c r="GN186" s="198"/>
      <c r="GO186" s="198"/>
      <c r="GP186" s="198"/>
      <c r="GQ186" s="198"/>
      <c r="GR186" s="198"/>
      <c r="GS186" s="198"/>
      <c r="GT186" s="198"/>
      <c r="GU186" s="198"/>
      <c r="GV186" s="198"/>
      <c r="GW186" s="198"/>
      <c r="GX186" s="198"/>
      <c r="GY186" s="198"/>
      <c r="GZ186" s="198"/>
      <c r="HA186" s="198"/>
      <c r="HB186" s="198"/>
      <c r="HC186" s="198"/>
      <c r="HD186" s="198"/>
      <c r="HE186" s="198"/>
      <c r="HF186" s="198"/>
      <c r="HG186" s="198"/>
      <c r="HH186" s="198"/>
      <c r="HI186" s="198"/>
      <c r="HJ186" s="198"/>
      <c r="HK186" s="198"/>
      <c r="HL186" s="198"/>
      <c r="HM186" s="198"/>
      <c r="HN186" s="198"/>
      <c r="HO186" s="198"/>
      <c r="HP186" s="198"/>
      <c r="HQ186" s="198"/>
      <c r="HR186" s="198"/>
      <c r="HS186" s="198"/>
      <c r="HT186" s="198"/>
      <c r="HU186" s="198"/>
      <c r="HV186" s="198"/>
      <c r="HW186" s="198"/>
      <c r="HX186" s="198"/>
      <c r="HY186" s="198"/>
      <c r="HZ186" s="198"/>
      <c r="IA186" s="198"/>
      <c r="IB186" s="198"/>
      <c r="IC186" s="198"/>
      <c r="ID186" s="198"/>
      <c r="IE186" s="198"/>
      <c r="IF186" s="198"/>
      <c r="IG186" s="198"/>
      <c r="IH186" s="198"/>
      <c r="II186" s="198"/>
      <c r="IJ186" s="198"/>
      <c r="IK186" s="198"/>
      <c r="IL186" s="198"/>
      <c r="IM186" s="198"/>
      <c r="IN186" s="198"/>
      <c r="IO186" s="198"/>
      <c r="IP186" s="198"/>
      <c r="IQ186" s="198"/>
      <c r="IR186" s="198"/>
      <c r="IS186" s="198"/>
    </row>
    <row r="187" spans="1:253" ht="23.1" customHeight="1" outlineLevel="1" x14ac:dyDescent="0.25">
      <c r="A187" s="211"/>
      <c r="B187" s="384" t="s">
        <v>1042</v>
      </c>
      <c r="C187" s="572"/>
      <c r="D187" s="572"/>
      <c r="E187" s="626">
        <f>+G187</f>
        <v>88</v>
      </c>
      <c r="F187" s="626"/>
      <c r="G187" s="631">
        <f>'Chi khác'!O8</f>
        <v>88</v>
      </c>
      <c r="H187" s="631"/>
      <c r="I187" s="631"/>
      <c r="J187" s="631"/>
      <c r="K187" s="562"/>
      <c r="L187" s="198"/>
      <c r="M187" s="198"/>
      <c r="N187" s="198"/>
      <c r="O187" s="198"/>
      <c r="P187" s="198"/>
      <c r="Q187" s="198"/>
      <c r="R187" s="198"/>
      <c r="S187" s="198"/>
      <c r="T187" s="198"/>
      <c r="U187" s="198"/>
      <c r="V187" s="198"/>
      <c r="W187" s="198"/>
      <c r="X187" s="198"/>
      <c r="Y187" s="198"/>
      <c r="Z187" s="198"/>
      <c r="AA187" s="198"/>
      <c r="AB187" s="198"/>
      <c r="AC187" s="198"/>
      <c r="AD187" s="198"/>
      <c r="AE187" s="198"/>
      <c r="AF187" s="198"/>
      <c r="AG187" s="198"/>
      <c r="AH187" s="198"/>
      <c r="AI187" s="198"/>
      <c r="AJ187" s="198"/>
      <c r="AK187" s="198"/>
      <c r="AL187" s="198"/>
      <c r="AM187" s="198"/>
      <c r="AN187" s="198"/>
      <c r="AO187" s="198"/>
      <c r="AP187" s="198"/>
      <c r="AQ187" s="198"/>
      <c r="AR187" s="198"/>
      <c r="AS187" s="198"/>
      <c r="AT187" s="198"/>
      <c r="AU187" s="198"/>
      <c r="AV187" s="198"/>
      <c r="AW187" s="198"/>
      <c r="AX187" s="198"/>
      <c r="AY187" s="198"/>
      <c r="AZ187" s="198"/>
      <c r="BA187" s="198"/>
      <c r="BB187" s="198"/>
      <c r="BC187" s="198"/>
      <c r="BD187" s="198"/>
      <c r="BE187" s="198"/>
      <c r="BF187" s="198"/>
      <c r="BG187" s="198"/>
      <c r="BH187" s="198"/>
      <c r="BI187" s="198"/>
      <c r="BJ187" s="198"/>
      <c r="BK187" s="198"/>
      <c r="BL187" s="198"/>
      <c r="BM187" s="198"/>
      <c r="BN187" s="198"/>
      <c r="BO187" s="198"/>
      <c r="BP187" s="198"/>
      <c r="BQ187" s="198"/>
      <c r="BR187" s="198"/>
      <c r="BS187" s="198"/>
      <c r="BT187" s="198"/>
      <c r="BU187" s="198"/>
      <c r="BV187" s="198"/>
      <c r="BW187" s="198"/>
      <c r="BX187" s="198"/>
      <c r="BY187" s="198"/>
      <c r="BZ187" s="198"/>
      <c r="CA187" s="198"/>
      <c r="CB187" s="198"/>
      <c r="CC187" s="198"/>
      <c r="CD187" s="198"/>
      <c r="CE187" s="198"/>
      <c r="CF187" s="198"/>
      <c r="CG187" s="198"/>
      <c r="CH187" s="198"/>
      <c r="CI187" s="198"/>
      <c r="CJ187" s="198"/>
      <c r="CK187" s="198"/>
      <c r="CL187" s="198"/>
      <c r="CM187" s="198"/>
      <c r="CN187" s="198"/>
      <c r="CO187" s="198"/>
      <c r="CP187" s="198"/>
      <c r="CQ187" s="198"/>
      <c r="CR187" s="198"/>
      <c r="CS187" s="198"/>
      <c r="CT187" s="198"/>
      <c r="CU187" s="198"/>
      <c r="CV187" s="198"/>
      <c r="CW187" s="198"/>
      <c r="CX187" s="198"/>
      <c r="CY187" s="198"/>
      <c r="CZ187" s="198"/>
      <c r="DA187" s="198"/>
      <c r="DB187" s="198"/>
      <c r="DC187" s="198"/>
      <c r="DD187" s="198"/>
      <c r="DE187" s="198"/>
      <c r="DF187" s="198"/>
      <c r="DG187" s="198"/>
      <c r="DH187" s="198"/>
      <c r="DI187" s="198"/>
      <c r="DJ187" s="198"/>
      <c r="DK187" s="198"/>
      <c r="DL187" s="198"/>
      <c r="DM187" s="198"/>
      <c r="DN187" s="198"/>
      <c r="DO187" s="198"/>
      <c r="DP187" s="198"/>
      <c r="DQ187" s="198"/>
      <c r="DR187" s="198"/>
      <c r="DS187" s="198"/>
      <c r="DT187" s="198"/>
      <c r="DU187" s="198"/>
      <c r="DV187" s="198"/>
      <c r="DW187" s="198"/>
      <c r="DX187" s="198"/>
      <c r="DY187" s="198"/>
      <c r="DZ187" s="198"/>
      <c r="EA187" s="198"/>
      <c r="EB187" s="198"/>
      <c r="EC187" s="198"/>
      <c r="ED187" s="198"/>
      <c r="EE187" s="198"/>
      <c r="EF187" s="198"/>
      <c r="EG187" s="198"/>
      <c r="EH187" s="198"/>
      <c r="EI187" s="198"/>
      <c r="EJ187" s="198"/>
      <c r="EK187" s="198"/>
      <c r="EL187" s="198"/>
      <c r="EM187" s="198"/>
      <c r="EN187" s="198"/>
      <c r="EO187" s="198"/>
      <c r="EP187" s="198"/>
      <c r="EQ187" s="198"/>
      <c r="ER187" s="198"/>
      <c r="ES187" s="198"/>
      <c r="ET187" s="198"/>
      <c r="EU187" s="198"/>
      <c r="EV187" s="198"/>
      <c r="EW187" s="198"/>
      <c r="EX187" s="198"/>
      <c r="EY187" s="198"/>
      <c r="EZ187" s="198"/>
      <c r="FA187" s="198"/>
      <c r="FB187" s="198"/>
      <c r="FC187" s="198"/>
      <c r="FD187" s="198"/>
      <c r="FE187" s="198"/>
      <c r="FF187" s="198"/>
      <c r="FG187" s="198"/>
      <c r="FH187" s="198"/>
      <c r="FI187" s="198"/>
      <c r="FJ187" s="198"/>
      <c r="FK187" s="198"/>
      <c r="FL187" s="198"/>
      <c r="FM187" s="198"/>
      <c r="FN187" s="198"/>
      <c r="FO187" s="198"/>
      <c r="FP187" s="198"/>
      <c r="FQ187" s="198"/>
      <c r="FR187" s="198"/>
      <c r="FS187" s="198"/>
      <c r="FT187" s="198"/>
      <c r="FU187" s="198"/>
      <c r="FV187" s="198"/>
      <c r="FW187" s="198"/>
      <c r="FX187" s="198"/>
      <c r="FY187" s="198"/>
      <c r="FZ187" s="198"/>
      <c r="GA187" s="198"/>
      <c r="GB187" s="198"/>
      <c r="GC187" s="198"/>
      <c r="GD187" s="198"/>
      <c r="GE187" s="198"/>
      <c r="GF187" s="198"/>
      <c r="GG187" s="198"/>
      <c r="GH187" s="198"/>
      <c r="GI187" s="198"/>
      <c r="GJ187" s="198"/>
      <c r="GK187" s="198"/>
      <c r="GL187" s="198"/>
      <c r="GM187" s="198"/>
      <c r="GN187" s="198"/>
      <c r="GO187" s="198"/>
      <c r="GP187" s="198"/>
      <c r="GQ187" s="198"/>
      <c r="GR187" s="198"/>
      <c r="GS187" s="198"/>
      <c r="GT187" s="198"/>
      <c r="GU187" s="198"/>
      <c r="GV187" s="198"/>
      <c r="GW187" s="198"/>
      <c r="GX187" s="198"/>
      <c r="GY187" s="198"/>
      <c r="GZ187" s="198"/>
      <c r="HA187" s="198"/>
      <c r="HB187" s="198"/>
      <c r="HC187" s="198"/>
      <c r="HD187" s="198"/>
      <c r="HE187" s="198"/>
      <c r="HF187" s="198"/>
      <c r="HG187" s="198"/>
      <c r="HH187" s="198"/>
      <c r="HI187" s="198"/>
      <c r="HJ187" s="198"/>
      <c r="HK187" s="198"/>
      <c r="HL187" s="198"/>
      <c r="HM187" s="198"/>
      <c r="HN187" s="198"/>
      <c r="HO187" s="198"/>
      <c r="HP187" s="198"/>
      <c r="HQ187" s="198"/>
      <c r="HR187" s="198"/>
      <c r="HS187" s="198"/>
      <c r="HT187" s="198"/>
      <c r="HU187" s="198"/>
      <c r="HV187" s="198"/>
      <c r="HW187" s="198"/>
      <c r="HX187" s="198"/>
      <c r="HY187" s="198"/>
      <c r="HZ187" s="198"/>
      <c r="IA187" s="198"/>
      <c r="IB187" s="198"/>
      <c r="IC187" s="198"/>
      <c r="ID187" s="198"/>
      <c r="IE187" s="198"/>
      <c r="IF187" s="198"/>
      <c r="IG187" s="198"/>
      <c r="IH187" s="198"/>
      <c r="II187" s="198"/>
      <c r="IJ187" s="198"/>
      <c r="IK187" s="198"/>
      <c r="IL187" s="198"/>
      <c r="IM187" s="198"/>
      <c r="IN187" s="198"/>
      <c r="IO187" s="198"/>
      <c r="IP187" s="198"/>
      <c r="IQ187" s="198"/>
      <c r="IR187" s="198"/>
      <c r="IS187" s="198"/>
    </row>
    <row r="188" spans="1:253" ht="23.1" customHeight="1" outlineLevel="1" x14ac:dyDescent="0.25">
      <c r="A188" s="211" t="s">
        <v>22</v>
      </c>
      <c r="B188" s="202" t="s">
        <v>1043</v>
      </c>
      <c r="C188" s="528"/>
      <c r="D188" s="528"/>
      <c r="E188" s="624">
        <f t="shared" ref="E188:E193" si="18">G188+H188</f>
        <v>690.76800000000003</v>
      </c>
      <c r="F188" s="626"/>
      <c r="G188" s="626"/>
      <c r="H188" s="628">
        <f>250.92+439.848</f>
        <v>690.76800000000003</v>
      </c>
      <c r="I188" s="628"/>
      <c r="J188" s="628"/>
      <c r="K188" s="546"/>
      <c r="L188" s="198"/>
      <c r="M188" s="268">
        <f>H189-H181</f>
        <v>109.93499999999892</v>
      </c>
      <c r="N188" s="198"/>
      <c r="O188" s="198"/>
      <c r="P188" s="198"/>
      <c r="Q188" s="198"/>
      <c r="R188" s="198"/>
      <c r="S188" s="198"/>
      <c r="T188" s="198"/>
      <c r="U188" s="198"/>
      <c r="V188" s="198"/>
      <c r="W188" s="198"/>
      <c r="X188" s="198"/>
      <c r="Y188" s="198"/>
      <c r="Z188" s="198"/>
      <c r="AA188" s="198"/>
      <c r="AB188" s="198"/>
      <c r="AC188" s="198"/>
      <c r="AD188" s="198"/>
      <c r="AE188" s="198"/>
      <c r="AF188" s="198"/>
      <c r="AG188" s="198"/>
      <c r="AH188" s="198"/>
      <c r="AI188" s="198"/>
      <c r="AJ188" s="198"/>
      <c r="AK188" s="198"/>
      <c r="AL188" s="198"/>
      <c r="AM188" s="198"/>
      <c r="AN188" s="198"/>
      <c r="AO188" s="198"/>
      <c r="AP188" s="198"/>
      <c r="AQ188" s="198"/>
      <c r="AR188" s="198"/>
      <c r="AS188" s="198"/>
      <c r="AT188" s="198"/>
      <c r="AU188" s="198"/>
      <c r="AV188" s="198"/>
      <c r="AW188" s="198"/>
      <c r="AX188" s="198"/>
      <c r="AY188" s="198"/>
      <c r="AZ188" s="198"/>
      <c r="BA188" s="198"/>
      <c r="BB188" s="198"/>
      <c r="BC188" s="198"/>
      <c r="BD188" s="198"/>
      <c r="BE188" s="198"/>
      <c r="BF188" s="198"/>
      <c r="BG188" s="198"/>
      <c r="BH188" s="198"/>
      <c r="BI188" s="198"/>
      <c r="BJ188" s="198"/>
      <c r="BK188" s="198"/>
      <c r="BL188" s="198"/>
      <c r="BM188" s="198"/>
      <c r="BN188" s="198"/>
      <c r="BO188" s="198"/>
      <c r="BP188" s="198"/>
      <c r="BQ188" s="198"/>
      <c r="BR188" s="198"/>
      <c r="BS188" s="198"/>
      <c r="BT188" s="198"/>
      <c r="BU188" s="198"/>
      <c r="BV188" s="198"/>
      <c r="BW188" s="198"/>
      <c r="BX188" s="198"/>
      <c r="BY188" s="198"/>
      <c r="BZ188" s="198"/>
      <c r="CA188" s="198"/>
      <c r="CB188" s="198"/>
      <c r="CC188" s="198"/>
      <c r="CD188" s="198"/>
      <c r="CE188" s="198"/>
      <c r="CF188" s="198"/>
      <c r="CG188" s="198"/>
      <c r="CH188" s="198"/>
      <c r="CI188" s="198"/>
      <c r="CJ188" s="198"/>
      <c r="CK188" s="198"/>
      <c r="CL188" s="198"/>
      <c r="CM188" s="198"/>
      <c r="CN188" s="198"/>
      <c r="CO188" s="198"/>
      <c r="CP188" s="198"/>
      <c r="CQ188" s="198"/>
      <c r="CR188" s="198"/>
      <c r="CS188" s="198"/>
      <c r="CT188" s="198"/>
      <c r="CU188" s="198"/>
      <c r="CV188" s="198"/>
      <c r="CW188" s="198"/>
      <c r="CX188" s="198"/>
      <c r="CY188" s="198"/>
      <c r="CZ188" s="198"/>
      <c r="DA188" s="198"/>
      <c r="DB188" s="198"/>
      <c r="DC188" s="198"/>
      <c r="DD188" s="198"/>
      <c r="DE188" s="198"/>
      <c r="DF188" s="198"/>
      <c r="DG188" s="198"/>
      <c r="DH188" s="198"/>
      <c r="DI188" s="198"/>
      <c r="DJ188" s="198"/>
      <c r="DK188" s="198"/>
      <c r="DL188" s="198"/>
      <c r="DM188" s="198"/>
      <c r="DN188" s="198"/>
      <c r="DO188" s="198"/>
      <c r="DP188" s="198"/>
      <c r="DQ188" s="198"/>
      <c r="DR188" s="198"/>
      <c r="DS188" s="198"/>
      <c r="DT188" s="198"/>
      <c r="DU188" s="198"/>
      <c r="DV188" s="198"/>
      <c r="DW188" s="198"/>
      <c r="DX188" s="198"/>
      <c r="DY188" s="198"/>
      <c r="DZ188" s="198"/>
      <c r="EA188" s="198"/>
      <c r="EB188" s="198"/>
      <c r="EC188" s="198"/>
      <c r="ED188" s="198"/>
      <c r="EE188" s="198"/>
      <c r="EF188" s="198"/>
      <c r="EG188" s="198"/>
      <c r="EH188" s="198"/>
      <c r="EI188" s="198"/>
      <c r="EJ188" s="198"/>
      <c r="EK188" s="198"/>
      <c r="EL188" s="198"/>
      <c r="EM188" s="198"/>
      <c r="EN188" s="198"/>
      <c r="EO188" s="198"/>
      <c r="EP188" s="198"/>
      <c r="EQ188" s="198"/>
      <c r="ER188" s="198"/>
      <c r="ES188" s="198"/>
      <c r="ET188" s="198"/>
      <c r="EU188" s="198"/>
      <c r="EV188" s="198"/>
      <c r="EW188" s="198"/>
      <c r="EX188" s="198"/>
      <c r="EY188" s="198"/>
      <c r="EZ188" s="198"/>
      <c r="FA188" s="198"/>
      <c r="FB188" s="198"/>
      <c r="FC188" s="198"/>
      <c r="FD188" s="198"/>
      <c r="FE188" s="198"/>
      <c r="FF188" s="198"/>
      <c r="FG188" s="198"/>
      <c r="FH188" s="198"/>
      <c r="FI188" s="198"/>
      <c r="FJ188" s="198"/>
      <c r="FK188" s="198"/>
      <c r="FL188" s="198"/>
      <c r="FM188" s="198"/>
      <c r="FN188" s="198"/>
      <c r="FO188" s="198"/>
      <c r="FP188" s="198"/>
      <c r="FQ188" s="198"/>
      <c r="FR188" s="198"/>
      <c r="FS188" s="198"/>
      <c r="FT188" s="198"/>
      <c r="FU188" s="198"/>
      <c r="FV188" s="198"/>
      <c r="FW188" s="198"/>
      <c r="FX188" s="198"/>
      <c r="FY188" s="198"/>
      <c r="FZ188" s="198"/>
      <c r="GA188" s="198"/>
      <c r="GB188" s="198"/>
      <c r="GC188" s="198"/>
      <c r="GD188" s="198"/>
      <c r="GE188" s="198"/>
      <c r="GF188" s="198"/>
      <c r="GG188" s="198"/>
      <c r="GH188" s="198"/>
      <c r="GI188" s="198"/>
      <c r="GJ188" s="198"/>
      <c r="GK188" s="198"/>
      <c r="GL188" s="198"/>
      <c r="GM188" s="198"/>
      <c r="GN188" s="198"/>
      <c r="GO188" s="198"/>
      <c r="GP188" s="198"/>
      <c r="GQ188" s="198"/>
      <c r="GR188" s="198"/>
      <c r="GS188" s="198"/>
      <c r="GT188" s="198"/>
      <c r="GU188" s="198"/>
      <c r="GV188" s="198"/>
      <c r="GW188" s="198"/>
      <c r="GX188" s="198"/>
      <c r="GY188" s="198"/>
      <c r="GZ188" s="198"/>
      <c r="HA188" s="198"/>
      <c r="HB188" s="198"/>
      <c r="HC188" s="198"/>
      <c r="HD188" s="198"/>
      <c r="HE188" s="198"/>
      <c r="HF188" s="198"/>
      <c r="HG188" s="198"/>
      <c r="HH188" s="198"/>
      <c r="HI188" s="198"/>
      <c r="HJ188" s="198"/>
      <c r="HK188" s="198"/>
      <c r="HL188" s="198"/>
      <c r="HM188" s="198"/>
      <c r="HN188" s="198"/>
      <c r="HO188" s="198"/>
      <c r="HP188" s="198"/>
      <c r="HQ188" s="198"/>
      <c r="HR188" s="198"/>
      <c r="HS188" s="198"/>
      <c r="HT188" s="198"/>
      <c r="HU188" s="198"/>
      <c r="HV188" s="198"/>
      <c r="HW188" s="198"/>
      <c r="HX188" s="198"/>
      <c r="HY188" s="198"/>
      <c r="HZ188" s="198"/>
      <c r="IA188" s="198"/>
      <c r="IB188" s="198"/>
      <c r="IC188" s="198"/>
      <c r="ID188" s="198"/>
      <c r="IE188" s="198"/>
      <c r="IF188" s="198"/>
      <c r="IG188" s="198"/>
      <c r="IH188" s="198"/>
      <c r="II188" s="198"/>
      <c r="IJ188" s="198"/>
      <c r="IK188" s="198"/>
      <c r="IL188" s="198"/>
      <c r="IM188" s="198"/>
      <c r="IN188" s="198"/>
      <c r="IO188" s="198"/>
      <c r="IP188" s="198"/>
      <c r="IQ188" s="198"/>
      <c r="IR188" s="198"/>
      <c r="IS188" s="198"/>
    </row>
    <row r="189" spans="1:253" ht="23.1" customHeight="1" outlineLevel="1" x14ac:dyDescent="0.25">
      <c r="A189" s="211" t="s">
        <v>22</v>
      </c>
      <c r="B189" s="390" t="s">
        <v>1044</v>
      </c>
      <c r="C189" s="573"/>
      <c r="D189" s="573"/>
      <c r="E189" s="632">
        <f t="shared" si="18"/>
        <v>860.03499999999894</v>
      </c>
      <c r="F189" s="626"/>
      <c r="G189" s="626"/>
      <c r="H189" s="632">
        <f>250+680-40-25-50+100+'Chi khac UB'!B19-54.504-0.00035-0.46900000000096</f>
        <v>860.03499999999894</v>
      </c>
      <c r="I189" s="628"/>
      <c r="J189" s="628"/>
      <c r="K189" s="546"/>
      <c r="L189" s="268">
        <f>E189</f>
        <v>860.03499999999894</v>
      </c>
      <c r="M189" s="198"/>
      <c r="N189" s="198"/>
      <c r="O189" s="198"/>
      <c r="P189" s="198"/>
      <c r="Q189" s="198"/>
      <c r="R189" s="198"/>
      <c r="S189" s="198"/>
      <c r="T189" s="198"/>
      <c r="U189" s="198"/>
      <c r="V189" s="198"/>
      <c r="W189" s="198"/>
      <c r="X189" s="198"/>
      <c r="Y189" s="198"/>
      <c r="Z189" s="198"/>
      <c r="AA189" s="198"/>
      <c r="AB189" s="198"/>
      <c r="AC189" s="198"/>
      <c r="AD189" s="198"/>
      <c r="AE189" s="198"/>
      <c r="AF189" s="198"/>
      <c r="AG189" s="198"/>
      <c r="AH189" s="198"/>
      <c r="AI189" s="198"/>
      <c r="AJ189" s="198"/>
      <c r="AK189" s="198"/>
      <c r="AL189" s="198"/>
      <c r="AM189" s="198"/>
      <c r="AN189" s="198"/>
      <c r="AO189" s="198"/>
      <c r="AP189" s="198"/>
      <c r="AQ189" s="198"/>
      <c r="AR189" s="198"/>
      <c r="AS189" s="198"/>
      <c r="AT189" s="198"/>
      <c r="AU189" s="198"/>
      <c r="AV189" s="198"/>
      <c r="AW189" s="198"/>
      <c r="AX189" s="198"/>
      <c r="AY189" s="198"/>
      <c r="AZ189" s="198"/>
      <c r="BA189" s="198"/>
      <c r="BB189" s="198"/>
      <c r="BC189" s="198"/>
      <c r="BD189" s="198"/>
      <c r="BE189" s="198"/>
      <c r="BF189" s="198"/>
      <c r="BG189" s="198"/>
      <c r="BH189" s="198"/>
      <c r="BI189" s="198"/>
      <c r="BJ189" s="198"/>
      <c r="BK189" s="198"/>
      <c r="BL189" s="198"/>
      <c r="BM189" s="198"/>
      <c r="BN189" s="198"/>
      <c r="BO189" s="198"/>
      <c r="BP189" s="198"/>
      <c r="BQ189" s="198"/>
      <c r="BR189" s="198"/>
      <c r="BS189" s="198"/>
      <c r="BT189" s="198"/>
      <c r="BU189" s="198"/>
      <c r="BV189" s="198"/>
      <c r="BW189" s="198"/>
      <c r="BX189" s="198"/>
      <c r="BY189" s="198"/>
      <c r="BZ189" s="198"/>
      <c r="CA189" s="198"/>
      <c r="CB189" s="198"/>
      <c r="CC189" s="198"/>
      <c r="CD189" s="198"/>
      <c r="CE189" s="198"/>
      <c r="CF189" s="198"/>
      <c r="CG189" s="198"/>
      <c r="CH189" s="198"/>
      <c r="CI189" s="198"/>
      <c r="CJ189" s="198"/>
      <c r="CK189" s="198"/>
      <c r="CL189" s="198"/>
      <c r="CM189" s="198"/>
      <c r="CN189" s="198"/>
      <c r="CO189" s="198"/>
      <c r="CP189" s="198"/>
      <c r="CQ189" s="198"/>
      <c r="CR189" s="198"/>
      <c r="CS189" s="198"/>
      <c r="CT189" s="198"/>
      <c r="CU189" s="198"/>
      <c r="CV189" s="198"/>
      <c r="CW189" s="198"/>
      <c r="CX189" s="198"/>
      <c r="CY189" s="198"/>
      <c r="CZ189" s="198"/>
      <c r="DA189" s="198"/>
      <c r="DB189" s="198"/>
      <c r="DC189" s="198"/>
      <c r="DD189" s="198"/>
      <c r="DE189" s="198"/>
      <c r="DF189" s="198"/>
      <c r="DG189" s="198"/>
      <c r="DH189" s="198"/>
      <c r="DI189" s="198"/>
      <c r="DJ189" s="198"/>
      <c r="DK189" s="198"/>
      <c r="DL189" s="198"/>
      <c r="DM189" s="198"/>
      <c r="DN189" s="198"/>
      <c r="DO189" s="198"/>
      <c r="DP189" s="198"/>
      <c r="DQ189" s="198"/>
      <c r="DR189" s="198"/>
      <c r="DS189" s="198"/>
      <c r="DT189" s="198"/>
      <c r="DU189" s="198"/>
      <c r="DV189" s="198"/>
      <c r="DW189" s="198"/>
      <c r="DX189" s="198"/>
      <c r="DY189" s="198"/>
      <c r="DZ189" s="198"/>
      <c r="EA189" s="198"/>
      <c r="EB189" s="198"/>
      <c r="EC189" s="198"/>
      <c r="ED189" s="198"/>
      <c r="EE189" s="198"/>
      <c r="EF189" s="198"/>
      <c r="EG189" s="198"/>
      <c r="EH189" s="198"/>
      <c r="EI189" s="198"/>
      <c r="EJ189" s="198"/>
      <c r="EK189" s="198"/>
      <c r="EL189" s="198"/>
      <c r="EM189" s="198"/>
      <c r="EN189" s="198"/>
      <c r="EO189" s="198"/>
      <c r="EP189" s="198"/>
      <c r="EQ189" s="198"/>
      <c r="ER189" s="198"/>
      <c r="ES189" s="198"/>
      <c r="ET189" s="198"/>
      <c r="EU189" s="198"/>
      <c r="EV189" s="198"/>
      <c r="EW189" s="198"/>
      <c r="EX189" s="198"/>
      <c r="EY189" s="198"/>
      <c r="EZ189" s="198"/>
      <c r="FA189" s="198"/>
      <c r="FB189" s="198"/>
      <c r="FC189" s="198"/>
      <c r="FD189" s="198"/>
      <c r="FE189" s="198"/>
      <c r="FF189" s="198"/>
      <c r="FG189" s="198"/>
      <c r="FH189" s="198"/>
      <c r="FI189" s="198"/>
      <c r="FJ189" s="198"/>
      <c r="FK189" s="198"/>
      <c r="FL189" s="198"/>
      <c r="FM189" s="198"/>
      <c r="FN189" s="198"/>
      <c r="FO189" s="198"/>
      <c r="FP189" s="198"/>
      <c r="FQ189" s="198"/>
      <c r="FR189" s="198"/>
      <c r="FS189" s="198"/>
      <c r="FT189" s="198"/>
      <c r="FU189" s="198"/>
      <c r="FV189" s="198"/>
      <c r="FW189" s="198"/>
      <c r="FX189" s="198"/>
      <c r="FY189" s="198"/>
      <c r="FZ189" s="198"/>
      <c r="GA189" s="198"/>
      <c r="GB189" s="198"/>
      <c r="GC189" s="198"/>
      <c r="GD189" s="198"/>
      <c r="GE189" s="198"/>
      <c r="GF189" s="198"/>
      <c r="GG189" s="198"/>
      <c r="GH189" s="198"/>
      <c r="GI189" s="198"/>
      <c r="GJ189" s="198"/>
      <c r="GK189" s="198"/>
      <c r="GL189" s="198"/>
      <c r="GM189" s="198"/>
      <c r="GN189" s="198"/>
      <c r="GO189" s="198"/>
      <c r="GP189" s="198"/>
      <c r="GQ189" s="198"/>
      <c r="GR189" s="198"/>
      <c r="GS189" s="198"/>
      <c r="GT189" s="198"/>
      <c r="GU189" s="198"/>
      <c r="GV189" s="198"/>
      <c r="GW189" s="198"/>
      <c r="GX189" s="198"/>
      <c r="GY189" s="198"/>
      <c r="GZ189" s="198"/>
      <c r="HA189" s="198"/>
      <c r="HB189" s="198"/>
      <c r="HC189" s="198"/>
      <c r="HD189" s="198"/>
      <c r="HE189" s="198"/>
      <c r="HF189" s="198"/>
      <c r="HG189" s="198"/>
      <c r="HH189" s="198"/>
      <c r="HI189" s="198"/>
      <c r="HJ189" s="198"/>
      <c r="HK189" s="198"/>
      <c r="HL189" s="198"/>
      <c r="HM189" s="198"/>
      <c r="HN189" s="198"/>
      <c r="HO189" s="198"/>
      <c r="HP189" s="198"/>
      <c r="HQ189" s="198"/>
      <c r="HR189" s="198"/>
      <c r="HS189" s="198"/>
      <c r="HT189" s="198"/>
      <c r="HU189" s="198"/>
      <c r="HV189" s="198"/>
      <c r="HW189" s="198"/>
      <c r="HX189" s="198"/>
      <c r="HY189" s="198"/>
      <c r="HZ189" s="198"/>
      <c r="IA189" s="198"/>
      <c r="IB189" s="198"/>
      <c r="IC189" s="198"/>
      <c r="ID189" s="198"/>
      <c r="IE189" s="198"/>
      <c r="IF189" s="198"/>
      <c r="IG189" s="198"/>
      <c r="IH189" s="198"/>
      <c r="II189" s="198"/>
      <c r="IJ189" s="198"/>
      <c r="IK189" s="198"/>
      <c r="IL189" s="198"/>
      <c r="IM189" s="198"/>
      <c r="IN189" s="198"/>
      <c r="IO189" s="198"/>
      <c r="IP189" s="198"/>
      <c r="IQ189" s="198"/>
      <c r="IR189" s="198"/>
      <c r="IS189" s="198"/>
    </row>
    <row r="190" spans="1:253" ht="23.1" customHeight="1" outlineLevel="1" x14ac:dyDescent="0.25">
      <c r="A190" s="211" t="s">
        <v>22</v>
      </c>
      <c r="B190" s="390" t="s">
        <v>1045</v>
      </c>
      <c r="C190" s="573"/>
      <c r="D190" s="573"/>
      <c r="E190" s="632">
        <f t="shared" si="18"/>
        <v>37.5</v>
      </c>
      <c r="F190" s="626"/>
      <c r="G190" s="626"/>
      <c r="H190" s="632">
        <v>37.5</v>
      </c>
      <c r="I190" s="628"/>
      <c r="J190" s="628"/>
      <c r="K190" s="546"/>
      <c r="L190" s="268">
        <f>E190</f>
        <v>37.5</v>
      </c>
      <c r="M190" s="198"/>
      <c r="N190" s="198"/>
      <c r="O190" s="198"/>
      <c r="P190" s="198"/>
      <c r="Q190" s="198"/>
      <c r="R190" s="198"/>
      <c r="S190" s="198"/>
      <c r="T190" s="198"/>
      <c r="U190" s="198"/>
      <c r="V190" s="198"/>
      <c r="W190" s="198"/>
      <c r="X190" s="198"/>
      <c r="Y190" s="198"/>
      <c r="Z190" s="198"/>
      <c r="AA190" s="198"/>
      <c r="AB190" s="198"/>
      <c r="AC190" s="198"/>
      <c r="AD190" s="198"/>
      <c r="AE190" s="198"/>
      <c r="AF190" s="198"/>
      <c r="AG190" s="198"/>
      <c r="AH190" s="198"/>
      <c r="AI190" s="198"/>
      <c r="AJ190" s="198"/>
      <c r="AK190" s="198"/>
      <c r="AL190" s="198"/>
      <c r="AM190" s="198"/>
      <c r="AN190" s="198"/>
      <c r="AO190" s="198"/>
      <c r="AP190" s="198"/>
      <c r="AQ190" s="198"/>
      <c r="AR190" s="198"/>
      <c r="AS190" s="198"/>
      <c r="AT190" s="198"/>
      <c r="AU190" s="198"/>
      <c r="AV190" s="198"/>
      <c r="AW190" s="198"/>
      <c r="AX190" s="198"/>
      <c r="AY190" s="198"/>
      <c r="AZ190" s="198"/>
      <c r="BA190" s="198"/>
      <c r="BB190" s="198"/>
      <c r="BC190" s="198"/>
      <c r="BD190" s="198"/>
      <c r="BE190" s="198"/>
      <c r="BF190" s="198"/>
      <c r="BG190" s="198"/>
      <c r="BH190" s="198"/>
      <c r="BI190" s="198"/>
      <c r="BJ190" s="198"/>
      <c r="BK190" s="198"/>
      <c r="BL190" s="198"/>
      <c r="BM190" s="198"/>
      <c r="BN190" s="198"/>
      <c r="BO190" s="198"/>
      <c r="BP190" s="198"/>
      <c r="BQ190" s="198"/>
      <c r="BR190" s="198"/>
      <c r="BS190" s="198"/>
      <c r="BT190" s="198"/>
      <c r="BU190" s="198"/>
      <c r="BV190" s="198"/>
      <c r="BW190" s="198"/>
      <c r="BX190" s="198"/>
      <c r="BY190" s="198"/>
      <c r="BZ190" s="198"/>
      <c r="CA190" s="198"/>
      <c r="CB190" s="198"/>
      <c r="CC190" s="198"/>
      <c r="CD190" s="198"/>
      <c r="CE190" s="198"/>
      <c r="CF190" s="198"/>
      <c r="CG190" s="198"/>
      <c r="CH190" s="198"/>
      <c r="CI190" s="198"/>
      <c r="CJ190" s="198"/>
      <c r="CK190" s="198"/>
      <c r="CL190" s="198"/>
      <c r="CM190" s="198"/>
      <c r="CN190" s="198"/>
      <c r="CO190" s="198"/>
      <c r="CP190" s="198"/>
      <c r="CQ190" s="198"/>
      <c r="CR190" s="198"/>
      <c r="CS190" s="198"/>
      <c r="CT190" s="198"/>
      <c r="CU190" s="198"/>
      <c r="CV190" s="198"/>
      <c r="CW190" s="198"/>
      <c r="CX190" s="198"/>
      <c r="CY190" s="198"/>
      <c r="CZ190" s="198"/>
      <c r="DA190" s="198"/>
      <c r="DB190" s="198"/>
      <c r="DC190" s="198"/>
      <c r="DD190" s="198"/>
      <c r="DE190" s="198"/>
      <c r="DF190" s="198"/>
      <c r="DG190" s="198"/>
      <c r="DH190" s="198"/>
      <c r="DI190" s="198"/>
      <c r="DJ190" s="198"/>
      <c r="DK190" s="198"/>
      <c r="DL190" s="198"/>
      <c r="DM190" s="198"/>
      <c r="DN190" s="198"/>
      <c r="DO190" s="198"/>
      <c r="DP190" s="198"/>
      <c r="DQ190" s="198"/>
      <c r="DR190" s="198"/>
      <c r="DS190" s="198"/>
      <c r="DT190" s="198"/>
      <c r="DU190" s="198"/>
      <c r="DV190" s="198"/>
      <c r="DW190" s="198"/>
      <c r="DX190" s="198"/>
      <c r="DY190" s="198"/>
      <c r="DZ190" s="198"/>
      <c r="EA190" s="198"/>
      <c r="EB190" s="198"/>
      <c r="EC190" s="198"/>
      <c r="ED190" s="198"/>
      <c r="EE190" s="198"/>
      <c r="EF190" s="198"/>
      <c r="EG190" s="198"/>
      <c r="EH190" s="198"/>
      <c r="EI190" s="198"/>
      <c r="EJ190" s="198"/>
      <c r="EK190" s="198"/>
      <c r="EL190" s="198"/>
      <c r="EM190" s="198"/>
      <c r="EN190" s="198"/>
      <c r="EO190" s="198"/>
      <c r="EP190" s="198"/>
      <c r="EQ190" s="198"/>
      <c r="ER190" s="198"/>
      <c r="ES190" s="198"/>
      <c r="ET190" s="198"/>
      <c r="EU190" s="198"/>
      <c r="EV190" s="198"/>
      <c r="EW190" s="198"/>
      <c r="EX190" s="198"/>
      <c r="EY190" s="198"/>
      <c r="EZ190" s="198"/>
      <c r="FA190" s="198"/>
      <c r="FB190" s="198"/>
      <c r="FC190" s="198"/>
      <c r="FD190" s="198"/>
      <c r="FE190" s="198"/>
      <c r="FF190" s="198"/>
      <c r="FG190" s="198"/>
      <c r="FH190" s="198"/>
      <c r="FI190" s="198"/>
      <c r="FJ190" s="198"/>
      <c r="FK190" s="198"/>
      <c r="FL190" s="198"/>
      <c r="FM190" s="198"/>
      <c r="FN190" s="198"/>
      <c r="FO190" s="198"/>
      <c r="FP190" s="198"/>
      <c r="FQ190" s="198"/>
      <c r="FR190" s="198"/>
      <c r="FS190" s="198"/>
      <c r="FT190" s="198"/>
      <c r="FU190" s="198"/>
      <c r="FV190" s="198"/>
      <c r="FW190" s="198"/>
      <c r="FX190" s="198"/>
      <c r="FY190" s="198"/>
      <c r="FZ190" s="198"/>
      <c r="GA190" s="198"/>
      <c r="GB190" s="198"/>
      <c r="GC190" s="198"/>
      <c r="GD190" s="198"/>
      <c r="GE190" s="198"/>
      <c r="GF190" s="198"/>
      <c r="GG190" s="198"/>
      <c r="GH190" s="198"/>
      <c r="GI190" s="198"/>
      <c r="GJ190" s="198"/>
      <c r="GK190" s="198"/>
      <c r="GL190" s="198"/>
      <c r="GM190" s="198"/>
      <c r="GN190" s="198"/>
      <c r="GO190" s="198"/>
      <c r="GP190" s="198"/>
      <c r="GQ190" s="198"/>
      <c r="GR190" s="198"/>
      <c r="GS190" s="198"/>
      <c r="GT190" s="198"/>
      <c r="GU190" s="198"/>
      <c r="GV190" s="198"/>
      <c r="GW190" s="198"/>
      <c r="GX190" s="198"/>
      <c r="GY190" s="198"/>
      <c r="GZ190" s="198"/>
      <c r="HA190" s="198"/>
      <c r="HB190" s="198"/>
      <c r="HC190" s="198"/>
      <c r="HD190" s="198"/>
      <c r="HE190" s="198"/>
      <c r="HF190" s="198"/>
      <c r="HG190" s="198"/>
      <c r="HH190" s="198"/>
      <c r="HI190" s="198"/>
      <c r="HJ190" s="198"/>
      <c r="HK190" s="198"/>
      <c r="HL190" s="198"/>
      <c r="HM190" s="198"/>
      <c r="HN190" s="198"/>
      <c r="HO190" s="198"/>
      <c r="HP190" s="198"/>
      <c r="HQ190" s="198"/>
      <c r="HR190" s="198"/>
      <c r="HS190" s="198"/>
      <c r="HT190" s="198"/>
      <c r="HU190" s="198"/>
      <c r="HV190" s="198"/>
      <c r="HW190" s="198"/>
      <c r="HX190" s="198"/>
      <c r="HY190" s="198"/>
      <c r="HZ190" s="198"/>
      <c r="IA190" s="198"/>
      <c r="IB190" s="198"/>
      <c r="IC190" s="198"/>
      <c r="ID190" s="198"/>
      <c r="IE190" s="198"/>
      <c r="IF190" s="198"/>
      <c r="IG190" s="198"/>
      <c r="IH190" s="198"/>
      <c r="II190" s="198"/>
      <c r="IJ190" s="198"/>
      <c r="IK190" s="198"/>
      <c r="IL190" s="198"/>
      <c r="IM190" s="198"/>
      <c r="IN190" s="198"/>
      <c r="IO190" s="198"/>
      <c r="IP190" s="198"/>
      <c r="IQ190" s="198"/>
      <c r="IR190" s="198"/>
      <c r="IS190" s="198"/>
    </row>
    <row r="191" spans="1:253" ht="39.6" customHeight="1" outlineLevel="1" x14ac:dyDescent="0.25">
      <c r="A191" s="211" t="s">
        <v>22</v>
      </c>
      <c r="B191" s="20" t="s">
        <v>1046</v>
      </c>
      <c r="C191" s="528"/>
      <c r="D191" s="528"/>
      <c r="E191" s="624">
        <f t="shared" si="18"/>
        <v>4720.9359999999997</v>
      </c>
      <c r="F191" s="626"/>
      <c r="G191" s="628">
        <f>2445.773+4341.1962-2066.033-0.0002</f>
        <v>4720.9359999999997</v>
      </c>
      <c r="H191" s="628"/>
      <c r="I191" s="628"/>
      <c r="J191" s="628"/>
      <c r="K191" s="546"/>
      <c r="L191" s="198"/>
      <c r="M191" s="198"/>
      <c r="N191" s="198"/>
      <c r="O191" s="198"/>
      <c r="P191" s="198"/>
      <c r="Q191" s="198"/>
      <c r="R191" s="198"/>
      <c r="S191" s="198"/>
      <c r="T191" s="198"/>
      <c r="U191" s="198"/>
      <c r="V191" s="198"/>
      <c r="W191" s="198"/>
      <c r="X191" s="198"/>
      <c r="Y191" s="198"/>
      <c r="Z191" s="198"/>
      <c r="AA191" s="198"/>
      <c r="AB191" s="198"/>
      <c r="AC191" s="198"/>
      <c r="AD191" s="198"/>
      <c r="AE191" s="198"/>
      <c r="AF191" s="198"/>
      <c r="AG191" s="198"/>
      <c r="AH191" s="198"/>
      <c r="AI191" s="198"/>
      <c r="AJ191" s="198"/>
      <c r="AK191" s="198"/>
      <c r="AL191" s="198"/>
      <c r="AM191" s="198"/>
      <c r="AN191" s="198"/>
      <c r="AO191" s="198"/>
      <c r="AP191" s="198"/>
      <c r="AQ191" s="198"/>
      <c r="AR191" s="198"/>
      <c r="AS191" s="198"/>
      <c r="AT191" s="198"/>
      <c r="AU191" s="198"/>
      <c r="AV191" s="198"/>
      <c r="AW191" s="198"/>
      <c r="AX191" s="198"/>
      <c r="AY191" s="198"/>
      <c r="AZ191" s="198"/>
      <c r="BA191" s="198"/>
      <c r="BB191" s="198"/>
      <c r="BC191" s="198"/>
      <c r="BD191" s="198"/>
      <c r="BE191" s="198"/>
      <c r="BF191" s="198"/>
      <c r="BG191" s="198"/>
      <c r="BH191" s="198"/>
      <c r="BI191" s="198"/>
      <c r="BJ191" s="198"/>
      <c r="BK191" s="198"/>
      <c r="BL191" s="198"/>
      <c r="BM191" s="198"/>
      <c r="BN191" s="198"/>
      <c r="BO191" s="198"/>
      <c r="BP191" s="198"/>
      <c r="BQ191" s="198"/>
      <c r="BR191" s="198"/>
      <c r="BS191" s="198"/>
      <c r="BT191" s="198"/>
      <c r="BU191" s="198"/>
      <c r="BV191" s="198"/>
      <c r="BW191" s="198"/>
      <c r="BX191" s="198"/>
      <c r="BY191" s="198"/>
      <c r="BZ191" s="198"/>
      <c r="CA191" s="198"/>
      <c r="CB191" s="198"/>
      <c r="CC191" s="198"/>
      <c r="CD191" s="198"/>
      <c r="CE191" s="198"/>
      <c r="CF191" s="198"/>
      <c r="CG191" s="198"/>
      <c r="CH191" s="198"/>
      <c r="CI191" s="198"/>
      <c r="CJ191" s="198"/>
      <c r="CK191" s="198"/>
      <c r="CL191" s="198"/>
      <c r="CM191" s="198"/>
      <c r="CN191" s="198"/>
      <c r="CO191" s="198"/>
      <c r="CP191" s="198"/>
      <c r="CQ191" s="198"/>
      <c r="CR191" s="198"/>
      <c r="CS191" s="198"/>
      <c r="CT191" s="198"/>
      <c r="CU191" s="198"/>
      <c r="CV191" s="198"/>
      <c r="CW191" s="198"/>
      <c r="CX191" s="198"/>
      <c r="CY191" s="198"/>
      <c r="CZ191" s="198"/>
      <c r="DA191" s="198"/>
      <c r="DB191" s="198"/>
      <c r="DC191" s="198"/>
      <c r="DD191" s="198"/>
      <c r="DE191" s="198"/>
      <c r="DF191" s="198"/>
      <c r="DG191" s="198"/>
      <c r="DH191" s="198"/>
      <c r="DI191" s="198"/>
      <c r="DJ191" s="198"/>
      <c r="DK191" s="198"/>
      <c r="DL191" s="198"/>
      <c r="DM191" s="198"/>
      <c r="DN191" s="198"/>
      <c r="DO191" s="198"/>
      <c r="DP191" s="198"/>
      <c r="DQ191" s="198"/>
      <c r="DR191" s="198"/>
      <c r="DS191" s="198"/>
      <c r="DT191" s="198"/>
      <c r="DU191" s="198"/>
      <c r="DV191" s="198"/>
      <c r="DW191" s="198"/>
      <c r="DX191" s="198"/>
      <c r="DY191" s="198"/>
      <c r="DZ191" s="198"/>
      <c r="EA191" s="198"/>
      <c r="EB191" s="198"/>
      <c r="EC191" s="198"/>
      <c r="ED191" s="198"/>
      <c r="EE191" s="198"/>
      <c r="EF191" s="198"/>
      <c r="EG191" s="198"/>
      <c r="EH191" s="198"/>
      <c r="EI191" s="198"/>
      <c r="EJ191" s="198"/>
      <c r="EK191" s="198"/>
      <c r="EL191" s="198"/>
      <c r="EM191" s="198"/>
      <c r="EN191" s="198"/>
      <c r="EO191" s="198"/>
      <c r="EP191" s="198"/>
      <c r="EQ191" s="198"/>
      <c r="ER191" s="198"/>
      <c r="ES191" s="198"/>
      <c r="ET191" s="198"/>
      <c r="EU191" s="198"/>
      <c r="EV191" s="198"/>
      <c r="EW191" s="198"/>
      <c r="EX191" s="198"/>
      <c r="EY191" s="198"/>
      <c r="EZ191" s="198"/>
      <c r="FA191" s="198"/>
      <c r="FB191" s="198"/>
      <c r="FC191" s="198"/>
      <c r="FD191" s="198"/>
      <c r="FE191" s="198"/>
      <c r="FF191" s="198"/>
      <c r="FG191" s="198"/>
      <c r="FH191" s="198"/>
      <c r="FI191" s="198"/>
      <c r="FJ191" s="198"/>
      <c r="FK191" s="198"/>
      <c r="FL191" s="198"/>
      <c r="FM191" s="198"/>
      <c r="FN191" s="198"/>
      <c r="FO191" s="198"/>
      <c r="FP191" s="198"/>
      <c r="FQ191" s="198"/>
      <c r="FR191" s="198"/>
      <c r="FS191" s="198"/>
      <c r="FT191" s="198"/>
      <c r="FU191" s="198"/>
      <c r="FV191" s="198"/>
      <c r="FW191" s="198"/>
      <c r="FX191" s="198"/>
      <c r="FY191" s="198"/>
      <c r="FZ191" s="198"/>
      <c r="GA191" s="198"/>
      <c r="GB191" s="198"/>
      <c r="GC191" s="198"/>
      <c r="GD191" s="198"/>
      <c r="GE191" s="198"/>
      <c r="GF191" s="198"/>
      <c r="GG191" s="198"/>
      <c r="GH191" s="198"/>
      <c r="GI191" s="198"/>
      <c r="GJ191" s="198"/>
      <c r="GK191" s="198"/>
      <c r="GL191" s="198"/>
      <c r="GM191" s="198"/>
      <c r="GN191" s="198"/>
      <c r="GO191" s="198"/>
      <c r="GP191" s="198"/>
      <c r="GQ191" s="198"/>
      <c r="GR191" s="198"/>
      <c r="GS191" s="198"/>
      <c r="GT191" s="198"/>
      <c r="GU191" s="198"/>
      <c r="GV191" s="198"/>
      <c r="GW191" s="198"/>
      <c r="GX191" s="198"/>
      <c r="GY191" s="198"/>
      <c r="GZ191" s="198"/>
      <c r="HA191" s="198"/>
      <c r="HB191" s="198"/>
      <c r="HC191" s="198"/>
      <c r="HD191" s="198"/>
      <c r="HE191" s="198"/>
      <c r="HF191" s="198"/>
      <c r="HG191" s="198"/>
      <c r="HH191" s="198"/>
      <c r="HI191" s="198"/>
      <c r="HJ191" s="198"/>
      <c r="HK191" s="198"/>
      <c r="HL191" s="198"/>
      <c r="HM191" s="198"/>
      <c r="HN191" s="198"/>
      <c r="HO191" s="198"/>
      <c r="HP191" s="198"/>
      <c r="HQ191" s="198"/>
      <c r="HR191" s="198"/>
      <c r="HS191" s="198"/>
      <c r="HT191" s="198"/>
      <c r="HU191" s="198"/>
      <c r="HV191" s="198"/>
      <c r="HW191" s="198"/>
      <c r="HX191" s="198"/>
      <c r="HY191" s="198"/>
      <c r="HZ191" s="198"/>
      <c r="IA191" s="198"/>
      <c r="IB191" s="198"/>
      <c r="IC191" s="198"/>
      <c r="ID191" s="198"/>
      <c r="IE191" s="198"/>
      <c r="IF191" s="198"/>
      <c r="IG191" s="198"/>
      <c r="IH191" s="198"/>
      <c r="II191" s="198"/>
      <c r="IJ191" s="198"/>
      <c r="IK191" s="198"/>
      <c r="IL191" s="198"/>
      <c r="IM191" s="198"/>
      <c r="IN191" s="198"/>
      <c r="IO191" s="198"/>
      <c r="IP191" s="198"/>
      <c r="IQ191" s="198"/>
      <c r="IR191" s="198"/>
      <c r="IS191" s="198"/>
    </row>
    <row r="192" spans="1:253" ht="21" customHeight="1" outlineLevel="1" x14ac:dyDescent="0.25">
      <c r="A192" s="211" t="s">
        <v>22</v>
      </c>
      <c r="B192" s="20" t="s">
        <v>1047</v>
      </c>
      <c r="C192" s="528"/>
      <c r="D192" s="528"/>
      <c r="E192" s="624">
        <f t="shared" si="18"/>
        <v>562.11699999999996</v>
      </c>
      <c r="F192" s="634"/>
      <c r="G192" s="628">
        <f>324.85+565.567-299.8-28.5</f>
        <v>562.11699999999996</v>
      </c>
      <c r="H192" s="628"/>
      <c r="I192" s="628"/>
      <c r="J192" s="628"/>
      <c r="K192" s="546"/>
      <c r="L192" s="198"/>
      <c r="M192" s="198"/>
      <c r="N192" s="198"/>
      <c r="O192" s="198"/>
      <c r="P192" s="198"/>
      <c r="Q192" s="198"/>
      <c r="R192" s="198"/>
      <c r="S192" s="198"/>
      <c r="T192" s="198"/>
      <c r="U192" s="198"/>
      <c r="V192" s="198"/>
      <c r="W192" s="198"/>
      <c r="X192" s="198"/>
      <c r="Y192" s="198"/>
      <c r="Z192" s="198"/>
      <c r="AA192" s="198"/>
      <c r="AB192" s="198"/>
      <c r="AC192" s="198"/>
      <c r="AD192" s="198"/>
      <c r="AE192" s="198"/>
      <c r="AF192" s="198"/>
      <c r="AG192" s="198"/>
      <c r="AH192" s="198"/>
      <c r="AI192" s="198"/>
      <c r="AJ192" s="198"/>
      <c r="AK192" s="198"/>
      <c r="AL192" s="198"/>
      <c r="AM192" s="198"/>
      <c r="AN192" s="198"/>
      <c r="AO192" s="198"/>
      <c r="AP192" s="198"/>
      <c r="AQ192" s="198"/>
      <c r="AR192" s="198"/>
      <c r="AS192" s="198"/>
      <c r="AT192" s="198"/>
      <c r="AU192" s="198"/>
      <c r="AV192" s="198"/>
      <c r="AW192" s="198"/>
      <c r="AX192" s="198"/>
      <c r="AY192" s="198"/>
      <c r="AZ192" s="198"/>
      <c r="BA192" s="198"/>
      <c r="BB192" s="198"/>
      <c r="BC192" s="198"/>
      <c r="BD192" s="198"/>
      <c r="BE192" s="198"/>
      <c r="BF192" s="198"/>
      <c r="BG192" s="198"/>
      <c r="BH192" s="198"/>
      <c r="BI192" s="198"/>
      <c r="BJ192" s="198"/>
      <c r="BK192" s="198"/>
      <c r="BL192" s="198"/>
      <c r="BM192" s="198"/>
      <c r="BN192" s="198"/>
      <c r="BO192" s="198"/>
      <c r="BP192" s="198"/>
      <c r="BQ192" s="198"/>
      <c r="BR192" s="198"/>
      <c r="BS192" s="198"/>
      <c r="BT192" s="198"/>
      <c r="BU192" s="198"/>
      <c r="BV192" s="198"/>
      <c r="BW192" s="198"/>
      <c r="BX192" s="198"/>
      <c r="BY192" s="198"/>
      <c r="BZ192" s="198"/>
      <c r="CA192" s="198"/>
      <c r="CB192" s="198"/>
      <c r="CC192" s="198"/>
      <c r="CD192" s="198"/>
      <c r="CE192" s="198"/>
      <c r="CF192" s="198"/>
      <c r="CG192" s="198"/>
      <c r="CH192" s="198"/>
      <c r="CI192" s="198"/>
      <c r="CJ192" s="198"/>
      <c r="CK192" s="198"/>
      <c r="CL192" s="198"/>
      <c r="CM192" s="198"/>
      <c r="CN192" s="198"/>
      <c r="CO192" s="198"/>
      <c r="CP192" s="198"/>
      <c r="CQ192" s="198"/>
      <c r="CR192" s="198"/>
      <c r="CS192" s="198"/>
      <c r="CT192" s="198"/>
      <c r="CU192" s="198"/>
      <c r="CV192" s="198"/>
      <c r="CW192" s="198"/>
      <c r="CX192" s="198"/>
      <c r="CY192" s="198"/>
      <c r="CZ192" s="198"/>
      <c r="DA192" s="198"/>
      <c r="DB192" s="198"/>
      <c r="DC192" s="198"/>
      <c r="DD192" s="198"/>
      <c r="DE192" s="198"/>
      <c r="DF192" s="198"/>
      <c r="DG192" s="198"/>
      <c r="DH192" s="198"/>
      <c r="DI192" s="198"/>
      <c r="DJ192" s="198"/>
      <c r="DK192" s="198"/>
      <c r="DL192" s="198"/>
      <c r="DM192" s="198"/>
      <c r="DN192" s="198"/>
      <c r="DO192" s="198"/>
      <c r="DP192" s="198"/>
      <c r="DQ192" s="198"/>
      <c r="DR192" s="198"/>
      <c r="DS192" s="198"/>
      <c r="DT192" s="198"/>
      <c r="DU192" s="198"/>
      <c r="DV192" s="198"/>
      <c r="DW192" s="198"/>
      <c r="DX192" s="198"/>
      <c r="DY192" s="198"/>
      <c r="DZ192" s="198"/>
      <c r="EA192" s="198"/>
      <c r="EB192" s="198"/>
      <c r="EC192" s="198"/>
      <c r="ED192" s="198"/>
      <c r="EE192" s="198"/>
      <c r="EF192" s="198"/>
      <c r="EG192" s="198"/>
      <c r="EH192" s="198"/>
      <c r="EI192" s="198"/>
      <c r="EJ192" s="198"/>
      <c r="EK192" s="198"/>
      <c r="EL192" s="198"/>
      <c r="EM192" s="198"/>
      <c r="EN192" s="198"/>
      <c r="EO192" s="198"/>
      <c r="EP192" s="198"/>
      <c r="EQ192" s="198"/>
      <c r="ER192" s="198"/>
      <c r="ES192" s="198"/>
      <c r="ET192" s="198"/>
      <c r="EU192" s="198"/>
      <c r="EV192" s="198"/>
      <c r="EW192" s="198"/>
      <c r="EX192" s="198"/>
      <c r="EY192" s="198"/>
      <c r="EZ192" s="198"/>
      <c r="FA192" s="198"/>
      <c r="FB192" s="198"/>
      <c r="FC192" s="198"/>
      <c r="FD192" s="198"/>
      <c r="FE192" s="198"/>
      <c r="FF192" s="198"/>
      <c r="FG192" s="198"/>
      <c r="FH192" s="198"/>
      <c r="FI192" s="198"/>
      <c r="FJ192" s="198"/>
      <c r="FK192" s="198"/>
      <c r="FL192" s="198"/>
      <c r="FM192" s="198"/>
      <c r="FN192" s="198"/>
      <c r="FO192" s="198"/>
      <c r="FP192" s="198"/>
      <c r="FQ192" s="198"/>
      <c r="FR192" s="198"/>
      <c r="FS192" s="198"/>
      <c r="FT192" s="198"/>
      <c r="FU192" s="198"/>
      <c r="FV192" s="198"/>
      <c r="FW192" s="198"/>
      <c r="FX192" s="198"/>
      <c r="FY192" s="198"/>
      <c r="FZ192" s="198"/>
      <c r="GA192" s="198"/>
      <c r="GB192" s="198"/>
      <c r="GC192" s="198"/>
      <c r="GD192" s="198"/>
      <c r="GE192" s="198"/>
      <c r="GF192" s="198"/>
      <c r="GG192" s="198"/>
      <c r="GH192" s="198"/>
      <c r="GI192" s="198"/>
      <c r="GJ192" s="198"/>
      <c r="GK192" s="198"/>
      <c r="GL192" s="198"/>
      <c r="GM192" s="198"/>
      <c r="GN192" s="198"/>
      <c r="GO192" s="198"/>
      <c r="GP192" s="198"/>
      <c r="GQ192" s="198"/>
      <c r="GR192" s="198"/>
      <c r="GS192" s="198"/>
      <c r="GT192" s="198"/>
      <c r="GU192" s="198"/>
      <c r="GV192" s="198"/>
      <c r="GW192" s="198"/>
      <c r="GX192" s="198"/>
      <c r="GY192" s="198"/>
      <c r="GZ192" s="198"/>
      <c r="HA192" s="198"/>
      <c r="HB192" s="198"/>
      <c r="HC192" s="198"/>
      <c r="HD192" s="198"/>
      <c r="HE192" s="198"/>
      <c r="HF192" s="198"/>
      <c r="HG192" s="198"/>
      <c r="HH192" s="198"/>
      <c r="HI192" s="198"/>
      <c r="HJ192" s="198"/>
      <c r="HK192" s="198"/>
      <c r="HL192" s="198"/>
      <c r="HM192" s="198"/>
      <c r="HN192" s="198"/>
      <c r="HO192" s="198"/>
      <c r="HP192" s="198"/>
      <c r="HQ192" s="198"/>
      <c r="HR192" s="198"/>
      <c r="HS192" s="198"/>
      <c r="HT192" s="198"/>
      <c r="HU192" s="198"/>
      <c r="HV192" s="198"/>
      <c r="HW192" s="198"/>
      <c r="HX192" s="198"/>
      <c r="HY192" s="198"/>
      <c r="HZ192" s="198"/>
      <c r="IA192" s="198"/>
      <c r="IB192" s="198"/>
      <c r="IC192" s="198"/>
      <c r="ID192" s="198"/>
      <c r="IE192" s="198"/>
      <c r="IF192" s="198"/>
      <c r="IG192" s="198"/>
      <c r="IH192" s="198"/>
      <c r="II192" s="198"/>
      <c r="IJ192" s="198"/>
      <c r="IK192" s="198"/>
      <c r="IL192" s="198"/>
      <c r="IM192" s="198"/>
      <c r="IN192" s="198"/>
      <c r="IO192" s="198"/>
      <c r="IP192" s="198"/>
      <c r="IQ192" s="198"/>
      <c r="IR192" s="198"/>
      <c r="IS192" s="198"/>
    </row>
    <row r="193" spans="1:253" ht="21" customHeight="1" outlineLevel="1" x14ac:dyDescent="0.25">
      <c r="A193" s="211" t="s">
        <v>22</v>
      </c>
      <c r="B193" s="390" t="s">
        <v>914</v>
      </c>
      <c r="C193" s="573"/>
      <c r="D193" s="528"/>
      <c r="E193" s="632">
        <f t="shared" si="18"/>
        <v>20</v>
      </c>
      <c r="F193" s="634"/>
      <c r="G193" s="634"/>
      <c r="H193" s="628">
        <v>20</v>
      </c>
      <c r="I193" s="628"/>
      <c r="J193" s="628"/>
      <c r="K193" s="546"/>
      <c r="L193" s="268">
        <f>E193</f>
        <v>20</v>
      </c>
      <c r="M193" s="198"/>
      <c r="N193" s="198"/>
      <c r="O193" s="198"/>
      <c r="P193" s="198"/>
      <c r="Q193" s="198"/>
      <c r="R193" s="198"/>
      <c r="S193" s="198"/>
      <c r="T193" s="198"/>
      <c r="U193" s="198"/>
      <c r="V193" s="198"/>
      <c r="W193" s="198"/>
      <c r="X193" s="198"/>
      <c r="Y193" s="198"/>
      <c r="Z193" s="198"/>
      <c r="AA193" s="198"/>
      <c r="AB193" s="198"/>
      <c r="AC193" s="198"/>
      <c r="AD193" s="198"/>
      <c r="AE193" s="198"/>
      <c r="AF193" s="198"/>
      <c r="AG193" s="198"/>
      <c r="AH193" s="198"/>
      <c r="AI193" s="198"/>
      <c r="AJ193" s="198"/>
      <c r="AK193" s="198"/>
      <c r="AL193" s="198"/>
      <c r="AM193" s="198"/>
      <c r="AN193" s="198"/>
      <c r="AO193" s="198"/>
      <c r="AP193" s="198"/>
      <c r="AQ193" s="198"/>
      <c r="AR193" s="198"/>
      <c r="AS193" s="198"/>
      <c r="AT193" s="198"/>
      <c r="AU193" s="198"/>
      <c r="AV193" s="198"/>
      <c r="AW193" s="198"/>
      <c r="AX193" s="198"/>
      <c r="AY193" s="198"/>
      <c r="AZ193" s="198"/>
      <c r="BA193" s="198"/>
      <c r="BB193" s="198"/>
      <c r="BC193" s="198"/>
      <c r="BD193" s="198"/>
      <c r="BE193" s="198"/>
      <c r="BF193" s="198"/>
      <c r="BG193" s="198"/>
      <c r="BH193" s="198"/>
      <c r="BI193" s="198"/>
      <c r="BJ193" s="198"/>
      <c r="BK193" s="198"/>
      <c r="BL193" s="198"/>
      <c r="BM193" s="198"/>
      <c r="BN193" s="198"/>
      <c r="BO193" s="198"/>
      <c r="BP193" s="198"/>
      <c r="BQ193" s="198"/>
      <c r="BR193" s="198"/>
      <c r="BS193" s="198"/>
      <c r="BT193" s="198"/>
      <c r="BU193" s="198"/>
      <c r="BV193" s="198"/>
      <c r="BW193" s="198"/>
      <c r="BX193" s="198"/>
      <c r="BY193" s="198"/>
      <c r="BZ193" s="198"/>
      <c r="CA193" s="198"/>
      <c r="CB193" s="198"/>
      <c r="CC193" s="198"/>
      <c r="CD193" s="198"/>
      <c r="CE193" s="198"/>
      <c r="CF193" s="198"/>
      <c r="CG193" s="198"/>
      <c r="CH193" s="198"/>
      <c r="CI193" s="198"/>
      <c r="CJ193" s="198"/>
      <c r="CK193" s="198"/>
      <c r="CL193" s="198"/>
      <c r="CM193" s="198"/>
      <c r="CN193" s="198"/>
      <c r="CO193" s="198"/>
      <c r="CP193" s="198"/>
      <c r="CQ193" s="198"/>
      <c r="CR193" s="198"/>
      <c r="CS193" s="198"/>
      <c r="CT193" s="198"/>
      <c r="CU193" s="198"/>
      <c r="CV193" s="198"/>
      <c r="CW193" s="198"/>
      <c r="CX193" s="198"/>
      <c r="CY193" s="198"/>
      <c r="CZ193" s="198"/>
      <c r="DA193" s="198"/>
      <c r="DB193" s="198"/>
      <c r="DC193" s="198"/>
      <c r="DD193" s="198"/>
      <c r="DE193" s="198"/>
      <c r="DF193" s="198"/>
      <c r="DG193" s="198"/>
      <c r="DH193" s="198"/>
      <c r="DI193" s="198"/>
      <c r="DJ193" s="198"/>
      <c r="DK193" s="198"/>
      <c r="DL193" s="198"/>
      <c r="DM193" s="198"/>
      <c r="DN193" s="198"/>
      <c r="DO193" s="198"/>
      <c r="DP193" s="198"/>
      <c r="DQ193" s="198"/>
      <c r="DR193" s="198"/>
      <c r="DS193" s="198"/>
      <c r="DT193" s="198"/>
      <c r="DU193" s="198"/>
      <c r="DV193" s="198"/>
      <c r="DW193" s="198"/>
      <c r="DX193" s="198"/>
      <c r="DY193" s="198"/>
      <c r="DZ193" s="198"/>
      <c r="EA193" s="198"/>
      <c r="EB193" s="198"/>
      <c r="EC193" s="198"/>
      <c r="ED193" s="198"/>
      <c r="EE193" s="198"/>
      <c r="EF193" s="198"/>
      <c r="EG193" s="198"/>
      <c r="EH193" s="198"/>
      <c r="EI193" s="198"/>
      <c r="EJ193" s="198"/>
      <c r="EK193" s="198"/>
      <c r="EL193" s="198"/>
      <c r="EM193" s="198"/>
      <c r="EN193" s="198"/>
      <c r="EO193" s="198"/>
      <c r="EP193" s="198"/>
      <c r="EQ193" s="198"/>
      <c r="ER193" s="198"/>
      <c r="ES193" s="198"/>
      <c r="ET193" s="198"/>
      <c r="EU193" s="198"/>
      <c r="EV193" s="198"/>
      <c r="EW193" s="198"/>
      <c r="EX193" s="198"/>
      <c r="EY193" s="198"/>
      <c r="EZ193" s="198"/>
      <c r="FA193" s="198"/>
      <c r="FB193" s="198"/>
      <c r="FC193" s="198"/>
      <c r="FD193" s="198"/>
      <c r="FE193" s="198"/>
      <c r="FF193" s="198"/>
      <c r="FG193" s="198"/>
      <c r="FH193" s="198"/>
      <c r="FI193" s="198"/>
      <c r="FJ193" s="198"/>
      <c r="FK193" s="198"/>
      <c r="FL193" s="198"/>
      <c r="FM193" s="198"/>
      <c r="FN193" s="198"/>
      <c r="FO193" s="198"/>
      <c r="FP193" s="198"/>
      <c r="FQ193" s="198"/>
      <c r="FR193" s="198"/>
      <c r="FS193" s="198"/>
      <c r="FT193" s="198"/>
      <c r="FU193" s="198"/>
      <c r="FV193" s="198"/>
      <c r="FW193" s="198"/>
      <c r="FX193" s="198"/>
      <c r="FY193" s="198"/>
      <c r="FZ193" s="198"/>
      <c r="GA193" s="198"/>
      <c r="GB193" s="198"/>
      <c r="GC193" s="198"/>
      <c r="GD193" s="198"/>
      <c r="GE193" s="198"/>
      <c r="GF193" s="198"/>
      <c r="GG193" s="198"/>
      <c r="GH193" s="198"/>
      <c r="GI193" s="198"/>
      <c r="GJ193" s="198"/>
      <c r="GK193" s="198"/>
      <c r="GL193" s="198"/>
      <c r="GM193" s="198"/>
      <c r="GN193" s="198"/>
      <c r="GO193" s="198"/>
      <c r="GP193" s="198"/>
      <c r="GQ193" s="198"/>
      <c r="GR193" s="198"/>
      <c r="GS193" s="198"/>
      <c r="GT193" s="198"/>
      <c r="GU193" s="198"/>
      <c r="GV193" s="198"/>
      <c r="GW193" s="198"/>
      <c r="GX193" s="198"/>
      <c r="GY193" s="198"/>
      <c r="GZ193" s="198"/>
      <c r="HA193" s="198"/>
      <c r="HB193" s="198"/>
      <c r="HC193" s="198"/>
      <c r="HD193" s="198"/>
      <c r="HE193" s="198"/>
      <c r="HF193" s="198"/>
      <c r="HG193" s="198"/>
      <c r="HH193" s="198"/>
      <c r="HI193" s="198"/>
      <c r="HJ193" s="198"/>
      <c r="HK193" s="198"/>
      <c r="HL193" s="198"/>
      <c r="HM193" s="198"/>
      <c r="HN193" s="198"/>
      <c r="HO193" s="198"/>
      <c r="HP193" s="198"/>
      <c r="HQ193" s="198"/>
      <c r="HR193" s="198"/>
      <c r="HS193" s="198"/>
      <c r="HT193" s="198"/>
      <c r="HU193" s="198"/>
      <c r="HV193" s="198"/>
      <c r="HW193" s="198"/>
      <c r="HX193" s="198"/>
      <c r="HY193" s="198"/>
      <c r="HZ193" s="198"/>
      <c r="IA193" s="198"/>
      <c r="IB193" s="198"/>
      <c r="IC193" s="198"/>
      <c r="ID193" s="198"/>
      <c r="IE193" s="198"/>
      <c r="IF193" s="198"/>
      <c r="IG193" s="198"/>
      <c r="IH193" s="198"/>
      <c r="II193" s="198"/>
      <c r="IJ193" s="198"/>
      <c r="IK193" s="198"/>
      <c r="IL193" s="198"/>
      <c r="IM193" s="198"/>
      <c r="IN193" s="198"/>
      <c r="IO193" s="198"/>
      <c r="IP193" s="198"/>
      <c r="IQ193" s="198"/>
      <c r="IR193" s="198"/>
      <c r="IS193" s="198"/>
    </row>
    <row r="194" spans="1:253" ht="21" customHeight="1" x14ac:dyDescent="0.25">
      <c r="A194" s="181" t="s">
        <v>970</v>
      </c>
      <c r="B194" s="203" t="s">
        <v>893</v>
      </c>
      <c r="C194" s="415"/>
      <c r="D194" s="415"/>
      <c r="E194" s="623">
        <f>E195+E197</f>
        <v>1867.866</v>
      </c>
      <c r="F194" s="623">
        <v>9</v>
      </c>
      <c r="G194" s="623">
        <f>G195+G197</f>
        <v>1817.866</v>
      </c>
      <c r="H194" s="623">
        <f>H195+H197</f>
        <v>50</v>
      </c>
      <c r="I194" s="623"/>
      <c r="J194" s="623"/>
      <c r="K194" s="546"/>
      <c r="L194" s="198"/>
      <c r="M194" s="198"/>
      <c r="N194" s="198"/>
      <c r="O194" s="198"/>
      <c r="P194" s="198"/>
      <c r="Q194" s="198"/>
      <c r="R194" s="198"/>
      <c r="S194" s="198"/>
      <c r="T194" s="198"/>
      <c r="U194" s="198"/>
      <c r="V194" s="198"/>
      <c r="W194" s="198"/>
      <c r="X194" s="198"/>
      <c r="Y194" s="198"/>
      <c r="Z194" s="198"/>
      <c r="AA194" s="198"/>
      <c r="AB194" s="198"/>
      <c r="AC194" s="198"/>
      <c r="AD194" s="198"/>
      <c r="AE194" s="198"/>
      <c r="AF194" s="198"/>
      <c r="AG194" s="198"/>
      <c r="AH194" s="198"/>
      <c r="AI194" s="198"/>
      <c r="AJ194" s="198"/>
      <c r="AK194" s="198"/>
      <c r="AL194" s="198"/>
      <c r="AM194" s="198"/>
      <c r="AN194" s="198"/>
      <c r="AO194" s="198"/>
      <c r="AP194" s="198"/>
      <c r="AQ194" s="198"/>
      <c r="AR194" s="198"/>
      <c r="AS194" s="198"/>
      <c r="AT194" s="198"/>
      <c r="AU194" s="198"/>
      <c r="AV194" s="198"/>
      <c r="AW194" s="198"/>
      <c r="AX194" s="198"/>
      <c r="AY194" s="198"/>
      <c r="AZ194" s="198"/>
      <c r="BA194" s="198"/>
      <c r="BB194" s="198"/>
      <c r="BC194" s="198"/>
      <c r="BD194" s="198"/>
      <c r="BE194" s="198"/>
      <c r="BF194" s="198"/>
      <c r="BG194" s="198"/>
      <c r="BH194" s="198"/>
      <c r="BI194" s="198"/>
      <c r="BJ194" s="198"/>
      <c r="BK194" s="198"/>
      <c r="BL194" s="198"/>
      <c r="BM194" s="198"/>
      <c r="BN194" s="198"/>
      <c r="BO194" s="198"/>
      <c r="BP194" s="198"/>
      <c r="BQ194" s="198"/>
      <c r="BR194" s="198"/>
      <c r="BS194" s="198"/>
      <c r="BT194" s="198"/>
      <c r="BU194" s="198"/>
      <c r="BV194" s="198"/>
      <c r="BW194" s="198"/>
      <c r="BX194" s="198"/>
      <c r="BY194" s="198"/>
      <c r="BZ194" s="198"/>
      <c r="CA194" s="198"/>
      <c r="CB194" s="198"/>
      <c r="CC194" s="198"/>
      <c r="CD194" s="198"/>
      <c r="CE194" s="198"/>
      <c r="CF194" s="198"/>
      <c r="CG194" s="198"/>
      <c r="CH194" s="198"/>
      <c r="CI194" s="198"/>
      <c r="CJ194" s="198"/>
      <c r="CK194" s="198"/>
      <c r="CL194" s="198"/>
      <c r="CM194" s="198"/>
      <c r="CN194" s="198"/>
      <c r="CO194" s="198"/>
      <c r="CP194" s="198"/>
      <c r="CQ194" s="198"/>
      <c r="CR194" s="198"/>
      <c r="CS194" s="198"/>
      <c r="CT194" s="198"/>
      <c r="CU194" s="198"/>
      <c r="CV194" s="198"/>
      <c r="CW194" s="198"/>
      <c r="CX194" s="198"/>
      <c r="CY194" s="198"/>
      <c r="CZ194" s="198"/>
      <c r="DA194" s="198"/>
      <c r="DB194" s="198"/>
      <c r="DC194" s="198"/>
      <c r="DD194" s="198"/>
      <c r="DE194" s="198"/>
      <c r="DF194" s="198"/>
      <c r="DG194" s="198"/>
      <c r="DH194" s="198"/>
      <c r="DI194" s="198"/>
      <c r="DJ194" s="198"/>
      <c r="DK194" s="198"/>
      <c r="DL194" s="198"/>
      <c r="DM194" s="198"/>
      <c r="DN194" s="198"/>
      <c r="DO194" s="198"/>
      <c r="DP194" s="198"/>
      <c r="DQ194" s="198"/>
      <c r="DR194" s="198"/>
      <c r="DS194" s="198"/>
      <c r="DT194" s="198"/>
      <c r="DU194" s="198"/>
      <c r="DV194" s="198"/>
      <c r="DW194" s="198"/>
      <c r="DX194" s="198"/>
      <c r="DY194" s="198"/>
      <c r="DZ194" s="198"/>
      <c r="EA194" s="198"/>
      <c r="EB194" s="198"/>
      <c r="EC194" s="198"/>
      <c r="ED194" s="198"/>
      <c r="EE194" s="198"/>
      <c r="EF194" s="198"/>
      <c r="EG194" s="198"/>
      <c r="EH194" s="198"/>
      <c r="EI194" s="198"/>
      <c r="EJ194" s="198"/>
      <c r="EK194" s="198"/>
      <c r="EL194" s="198"/>
      <c r="EM194" s="198"/>
      <c r="EN194" s="198"/>
      <c r="EO194" s="198"/>
      <c r="EP194" s="198"/>
      <c r="EQ194" s="198"/>
      <c r="ER194" s="198"/>
      <c r="ES194" s="198"/>
      <c r="ET194" s="198"/>
      <c r="EU194" s="198"/>
      <c r="EV194" s="198"/>
      <c r="EW194" s="198"/>
      <c r="EX194" s="198"/>
      <c r="EY194" s="198"/>
      <c r="EZ194" s="198"/>
      <c r="FA194" s="198"/>
      <c r="FB194" s="198"/>
      <c r="FC194" s="198"/>
      <c r="FD194" s="198"/>
      <c r="FE194" s="198"/>
      <c r="FF194" s="198"/>
      <c r="FG194" s="198"/>
      <c r="FH194" s="198"/>
      <c r="FI194" s="198"/>
      <c r="FJ194" s="198"/>
      <c r="FK194" s="198"/>
      <c r="FL194" s="198"/>
      <c r="FM194" s="198"/>
      <c r="FN194" s="198"/>
      <c r="FO194" s="198"/>
      <c r="FP194" s="198"/>
      <c r="FQ194" s="198"/>
      <c r="FR194" s="198"/>
      <c r="FS194" s="198"/>
      <c r="FT194" s="198"/>
      <c r="FU194" s="198"/>
      <c r="FV194" s="198"/>
      <c r="FW194" s="198"/>
      <c r="FX194" s="198"/>
      <c r="FY194" s="198"/>
      <c r="FZ194" s="198"/>
      <c r="GA194" s="198"/>
      <c r="GB194" s="198"/>
      <c r="GC194" s="198"/>
      <c r="GD194" s="198"/>
      <c r="GE194" s="198"/>
      <c r="GF194" s="198"/>
      <c r="GG194" s="198"/>
      <c r="GH194" s="198"/>
      <c r="GI194" s="198"/>
      <c r="GJ194" s="198"/>
      <c r="GK194" s="198"/>
      <c r="GL194" s="198"/>
      <c r="GM194" s="198"/>
      <c r="GN194" s="198"/>
      <c r="GO194" s="198"/>
      <c r="GP194" s="198"/>
      <c r="GQ194" s="198"/>
      <c r="GR194" s="198"/>
      <c r="GS194" s="198"/>
      <c r="GT194" s="198"/>
      <c r="GU194" s="198"/>
      <c r="GV194" s="198"/>
      <c r="GW194" s="198"/>
      <c r="GX194" s="198"/>
      <c r="GY194" s="198"/>
      <c r="GZ194" s="198"/>
      <c r="HA194" s="198"/>
      <c r="HB194" s="198"/>
      <c r="HC194" s="198"/>
      <c r="HD194" s="198"/>
      <c r="HE194" s="198"/>
      <c r="HF194" s="198"/>
      <c r="HG194" s="198"/>
      <c r="HH194" s="198"/>
      <c r="HI194" s="198"/>
      <c r="HJ194" s="198"/>
      <c r="HK194" s="198"/>
      <c r="HL194" s="198"/>
      <c r="HM194" s="198"/>
      <c r="HN194" s="198"/>
      <c r="HO194" s="198"/>
      <c r="HP194" s="198"/>
      <c r="HQ194" s="198"/>
      <c r="HR194" s="198"/>
      <c r="HS194" s="198"/>
      <c r="HT194" s="198"/>
      <c r="HU194" s="198"/>
      <c r="HV194" s="198"/>
      <c r="HW194" s="198"/>
      <c r="HX194" s="198"/>
      <c r="HY194" s="198"/>
      <c r="HZ194" s="198"/>
      <c r="IA194" s="198"/>
      <c r="IB194" s="198"/>
      <c r="IC194" s="198"/>
      <c r="ID194" s="198"/>
      <c r="IE194" s="198"/>
      <c r="IF194" s="198"/>
      <c r="IG194" s="198"/>
      <c r="IH194" s="198"/>
      <c r="II194" s="198"/>
      <c r="IJ194" s="198"/>
      <c r="IK194" s="198"/>
      <c r="IL194" s="198"/>
      <c r="IM194" s="198"/>
      <c r="IN194" s="198"/>
      <c r="IO194" s="198"/>
      <c r="IP194" s="198"/>
      <c r="IQ194" s="198"/>
      <c r="IR194" s="198"/>
      <c r="IS194" s="198"/>
    </row>
    <row r="195" spans="1:253" ht="36.950000000000003" customHeight="1" outlineLevel="1" x14ac:dyDescent="0.25">
      <c r="A195" s="211" t="s">
        <v>22</v>
      </c>
      <c r="B195" s="394" t="s">
        <v>1273</v>
      </c>
      <c r="C195" s="571"/>
      <c r="D195" s="571"/>
      <c r="E195" s="629">
        <f>G195+H195</f>
        <v>1817.866</v>
      </c>
      <c r="F195" s="629"/>
      <c r="G195" s="630">
        <f>86.936+1490.43+'Chi khác'!O9+200</f>
        <v>1817.866</v>
      </c>
      <c r="H195" s="633"/>
      <c r="I195" s="626"/>
      <c r="J195" s="626"/>
      <c r="K195" s="415"/>
      <c r="L195" s="198"/>
      <c r="M195" s="198"/>
      <c r="N195" s="198"/>
      <c r="O195" s="198"/>
      <c r="P195" s="198"/>
      <c r="Q195" s="198"/>
      <c r="R195" s="198"/>
      <c r="S195" s="198"/>
      <c r="T195" s="198"/>
      <c r="U195" s="198"/>
      <c r="V195" s="198"/>
      <c r="W195" s="198"/>
      <c r="X195" s="198"/>
      <c r="Y195" s="198"/>
      <c r="Z195" s="198"/>
      <c r="AA195" s="198"/>
      <c r="AB195" s="198"/>
      <c r="AC195" s="198"/>
      <c r="AD195" s="198"/>
      <c r="AE195" s="198"/>
      <c r="AF195" s="198"/>
      <c r="AG195" s="198"/>
      <c r="AH195" s="198"/>
      <c r="AI195" s="198"/>
      <c r="AJ195" s="198"/>
      <c r="AK195" s="198"/>
      <c r="AL195" s="198"/>
      <c r="AM195" s="198"/>
      <c r="AN195" s="198"/>
      <c r="AO195" s="198"/>
      <c r="AP195" s="198"/>
      <c r="AQ195" s="198"/>
      <c r="AR195" s="198"/>
      <c r="AS195" s="198"/>
      <c r="AT195" s="198"/>
      <c r="AU195" s="198"/>
      <c r="AV195" s="198"/>
      <c r="AW195" s="198"/>
      <c r="AX195" s="198"/>
      <c r="AY195" s="198"/>
      <c r="AZ195" s="198"/>
      <c r="BA195" s="198"/>
      <c r="BB195" s="198"/>
      <c r="BC195" s="198"/>
      <c r="BD195" s="198"/>
      <c r="BE195" s="198"/>
      <c r="BF195" s="198"/>
      <c r="BG195" s="198"/>
      <c r="BH195" s="198"/>
      <c r="BI195" s="198"/>
      <c r="BJ195" s="198"/>
      <c r="BK195" s="198"/>
      <c r="BL195" s="198"/>
      <c r="BM195" s="198"/>
      <c r="BN195" s="198"/>
      <c r="BO195" s="198"/>
      <c r="BP195" s="198"/>
      <c r="BQ195" s="198"/>
      <c r="BR195" s="198"/>
      <c r="BS195" s="198"/>
      <c r="BT195" s="198"/>
      <c r="BU195" s="198"/>
      <c r="BV195" s="198"/>
      <c r="BW195" s="198"/>
      <c r="BX195" s="198"/>
      <c r="BY195" s="198"/>
      <c r="BZ195" s="198"/>
      <c r="CA195" s="198"/>
      <c r="CB195" s="198"/>
      <c r="CC195" s="198"/>
      <c r="CD195" s="198"/>
      <c r="CE195" s="198"/>
      <c r="CF195" s="198"/>
      <c r="CG195" s="198"/>
      <c r="CH195" s="198"/>
      <c r="CI195" s="198"/>
      <c r="CJ195" s="198"/>
      <c r="CK195" s="198"/>
      <c r="CL195" s="198"/>
      <c r="CM195" s="198"/>
      <c r="CN195" s="198"/>
      <c r="CO195" s="198"/>
      <c r="CP195" s="198"/>
      <c r="CQ195" s="198"/>
      <c r="CR195" s="198"/>
      <c r="CS195" s="198"/>
      <c r="CT195" s="198"/>
      <c r="CU195" s="198"/>
      <c r="CV195" s="198"/>
      <c r="CW195" s="198"/>
      <c r="CX195" s="198"/>
      <c r="CY195" s="198"/>
      <c r="CZ195" s="198"/>
      <c r="DA195" s="198"/>
      <c r="DB195" s="198"/>
      <c r="DC195" s="198"/>
      <c r="DD195" s="198"/>
      <c r="DE195" s="198"/>
      <c r="DF195" s="198"/>
      <c r="DG195" s="198"/>
      <c r="DH195" s="198"/>
      <c r="DI195" s="198"/>
      <c r="DJ195" s="198"/>
      <c r="DK195" s="198"/>
      <c r="DL195" s="198"/>
      <c r="DM195" s="198"/>
      <c r="DN195" s="198"/>
      <c r="DO195" s="198"/>
      <c r="DP195" s="198"/>
      <c r="DQ195" s="198"/>
      <c r="DR195" s="198"/>
      <c r="DS195" s="198"/>
      <c r="DT195" s="198"/>
      <c r="DU195" s="198"/>
      <c r="DV195" s="198"/>
      <c r="DW195" s="198"/>
      <c r="DX195" s="198"/>
      <c r="DY195" s="198"/>
      <c r="DZ195" s="198"/>
      <c r="EA195" s="198"/>
      <c r="EB195" s="198"/>
      <c r="EC195" s="198"/>
      <c r="ED195" s="198"/>
      <c r="EE195" s="198"/>
      <c r="EF195" s="198"/>
      <c r="EG195" s="198"/>
      <c r="EH195" s="198"/>
      <c r="EI195" s="198"/>
      <c r="EJ195" s="198"/>
      <c r="EK195" s="198"/>
      <c r="EL195" s="198"/>
      <c r="EM195" s="198"/>
      <c r="EN195" s="198"/>
      <c r="EO195" s="198"/>
      <c r="EP195" s="198"/>
      <c r="EQ195" s="198"/>
      <c r="ER195" s="198"/>
      <c r="ES195" s="198"/>
      <c r="ET195" s="198"/>
      <c r="EU195" s="198"/>
      <c r="EV195" s="198"/>
      <c r="EW195" s="198"/>
      <c r="EX195" s="198"/>
      <c r="EY195" s="198"/>
      <c r="EZ195" s="198"/>
      <c r="FA195" s="198"/>
      <c r="FB195" s="198"/>
      <c r="FC195" s="198"/>
      <c r="FD195" s="198"/>
      <c r="FE195" s="198"/>
      <c r="FF195" s="198"/>
      <c r="FG195" s="198"/>
      <c r="FH195" s="198"/>
      <c r="FI195" s="198"/>
      <c r="FJ195" s="198"/>
      <c r="FK195" s="198"/>
      <c r="FL195" s="198"/>
      <c r="FM195" s="198"/>
      <c r="FN195" s="198"/>
      <c r="FO195" s="198"/>
      <c r="FP195" s="198"/>
      <c r="FQ195" s="198"/>
      <c r="FR195" s="198"/>
      <c r="FS195" s="198"/>
      <c r="FT195" s="198"/>
      <c r="FU195" s="198"/>
      <c r="FV195" s="198"/>
      <c r="FW195" s="198"/>
      <c r="FX195" s="198"/>
      <c r="FY195" s="198"/>
      <c r="FZ195" s="198"/>
      <c r="GA195" s="198"/>
      <c r="GB195" s="198"/>
      <c r="GC195" s="198"/>
      <c r="GD195" s="198"/>
      <c r="GE195" s="198"/>
      <c r="GF195" s="198"/>
      <c r="GG195" s="198"/>
      <c r="GH195" s="198"/>
      <c r="GI195" s="198"/>
      <c r="GJ195" s="198"/>
      <c r="GK195" s="198"/>
      <c r="GL195" s="198"/>
      <c r="GM195" s="198"/>
      <c r="GN195" s="198"/>
      <c r="GO195" s="198"/>
      <c r="GP195" s="198"/>
      <c r="GQ195" s="198"/>
      <c r="GR195" s="198"/>
      <c r="GS195" s="198"/>
      <c r="GT195" s="198"/>
      <c r="GU195" s="198"/>
      <c r="GV195" s="198"/>
      <c r="GW195" s="198"/>
      <c r="GX195" s="198"/>
      <c r="GY195" s="198"/>
      <c r="GZ195" s="198"/>
      <c r="HA195" s="198"/>
      <c r="HB195" s="198"/>
      <c r="HC195" s="198"/>
      <c r="HD195" s="198"/>
      <c r="HE195" s="198"/>
      <c r="HF195" s="198"/>
      <c r="HG195" s="198"/>
      <c r="HH195" s="198"/>
      <c r="HI195" s="198"/>
      <c r="HJ195" s="198"/>
      <c r="HK195" s="198"/>
      <c r="HL195" s="198"/>
      <c r="HM195" s="198"/>
      <c r="HN195" s="198"/>
      <c r="HO195" s="198"/>
      <c r="HP195" s="198"/>
      <c r="HQ195" s="198"/>
      <c r="HR195" s="198"/>
      <c r="HS195" s="198"/>
      <c r="HT195" s="198"/>
      <c r="HU195" s="198"/>
      <c r="HV195" s="198"/>
      <c r="HW195" s="198"/>
      <c r="HX195" s="198"/>
      <c r="HY195" s="198"/>
      <c r="HZ195" s="198"/>
      <c r="IA195" s="198"/>
      <c r="IB195" s="198"/>
      <c r="IC195" s="198"/>
      <c r="ID195" s="198"/>
      <c r="IE195" s="198"/>
      <c r="IF195" s="198"/>
      <c r="IG195" s="198"/>
      <c r="IH195" s="198"/>
      <c r="II195" s="198"/>
      <c r="IJ195" s="198"/>
      <c r="IK195" s="198"/>
      <c r="IL195" s="198"/>
      <c r="IM195" s="198"/>
      <c r="IN195" s="198"/>
      <c r="IO195" s="198"/>
      <c r="IP195" s="198"/>
      <c r="IQ195" s="198"/>
      <c r="IR195" s="198"/>
      <c r="IS195" s="198"/>
    </row>
    <row r="196" spans="1:253" ht="22.9" customHeight="1" outlineLevel="1" x14ac:dyDescent="0.25">
      <c r="A196" s="211"/>
      <c r="B196" s="384" t="s">
        <v>1042</v>
      </c>
      <c r="C196" s="572"/>
      <c r="D196" s="572"/>
      <c r="E196" s="626">
        <f>+G196</f>
        <v>40.5</v>
      </c>
      <c r="F196" s="626"/>
      <c r="G196" s="631">
        <f>'Chi khác'!O9</f>
        <v>40.5</v>
      </c>
      <c r="H196" s="631"/>
      <c r="I196" s="631"/>
      <c r="J196" s="631"/>
      <c r="K196" s="562"/>
      <c r="L196" s="198"/>
      <c r="M196" s="198"/>
      <c r="N196" s="198"/>
      <c r="O196" s="198"/>
      <c r="P196" s="198"/>
      <c r="Q196" s="198"/>
      <c r="R196" s="198"/>
      <c r="S196" s="198"/>
      <c r="T196" s="198"/>
      <c r="U196" s="198"/>
      <c r="V196" s="198"/>
      <c r="W196" s="198"/>
      <c r="X196" s="198"/>
      <c r="Y196" s="198"/>
      <c r="Z196" s="198"/>
      <c r="AA196" s="198"/>
      <c r="AB196" s="198"/>
      <c r="AC196" s="198"/>
      <c r="AD196" s="198"/>
      <c r="AE196" s="198"/>
      <c r="AF196" s="198"/>
      <c r="AG196" s="198"/>
      <c r="AH196" s="198"/>
      <c r="AI196" s="198"/>
      <c r="AJ196" s="198"/>
      <c r="AK196" s="198"/>
      <c r="AL196" s="198"/>
      <c r="AM196" s="198"/>
      <c r="AN196" s="198"/>
      <c r="AO196" s="198"/>
      <c r="AP196" s="198"/>
      <c r="AQ196" s="198"/>
      <c r="AR196" s="198"/>
      <c r="AS196" s="198"/>
      <c r="AT196" s="198"/>
      <c r="AU196" s="198"/>
      <c r="AV196" s="198"/>
      <c r="AW196" s="198"/>
      <c r="AX196" s="198"/>
      <c r="AY196" s="198"/>
      <c r="AZ196" s="198"/>
      <c r="BA196" s="198"/>
      <c r="BB196" s="198"/>
      <c r="BC196" s="198"/>
      <c r="BD196" s="198"/>
      <c r="BE196" s="198"/>
      <c r="BF196" s="198"/>
      <c r="BG196" s="198"/>
      <c r="BH196" s="198"/>
      <c r="BI196" s="198"/>
      <c r="BJ196" s="198"/>
      <c r="BK196" s="198"/>
      <c r="BL196" s="198"/>
      <c r="BM196" s="198"/>
      <c r="BN196" s="198"/>
      <c r="BO196" s="198"/>
      <c r="BP196" s="198"/>
      <c r="BQ196" s="198"/>
      <c r="BR196" s="198"/>
      <c r="BS196" s="198"/>
      <c r="BT196" s="198"/>
      <c r="BU196" s="198"/>
      <c r="BV196" s="198"/>
      <c r="BW196" s="198"/>
      <c r="BX196" s="198"/>
      <c r="BY196" s="198"/>
      <c r="BZ196" s="198"/>
      <c r="CA196" s="198"/>
      <c r="CB196" s="198"/>
      <c r="CC196" s="198"/>
      <c r="CD196" s="198"/>
      <c r="CE196" s="198"/>
      <c r="CF196" s="198"/>
      <c r="CG196" s="198"/>
      <c r="CH196" s="198"/>
      <c r="CI196" s="198"/>
      <c r="CJ196" s="198"/>
      <c r="CK196" s="198"/>
      <c r="CL196" s="198"/>
      <c r="CM196" s="198"/>
      <c r="CN196" s="198"/>
      <c r="CO196" s="198"/>
      <c r="CP196" s="198"/>
      <c r="CQ196" s="198"/>
      <c r="CR196" s="198"/>
      <c r="CS196" s="198"/>
      <c r="CT196" s="198"/>
      <c r="CU196" s="198"/>
      <c r="CV196" s="198"/>
      <c r="CW196" s="198"/>
      <c r="CX196" s="198"/>
      <c r="CY196" s="198"/>
      <c r="CZ196" s="198"/>
      <c r="DA196" s="198"/>
      <c r="DB196" s="198"/>
      <c r="DC196" s="198"/>
      <c r="DD196" s="198"/>
      <c r="DE196" s="198"/>
      <c r="DF196" s="198"/>
      <c r="DG196" s="198"/>
      <c r="DH196" s="198"/>
      <c r="DI196" s="198"/>
      <c r="DJ196" s="198"/>
      <c r="DK196" s="198"/>
      <c r="DL196" s="198"/>
      <c r="DM196" s="198"/>
      <c r="DN196" s="198"/>
      <c r="DO196" s="198"/>
      <c r="DP196" s="198"/>
      <c r="DQ196" s="198"/>
      <c r="DR196" s="198"/>
      <c r="DS196" s="198"/>
      <c r="DT196" s="198"/>
      <c r="DU196" s="198"/>
      <c r="DV196" s="198"/>
      <c r="DW196" s="198"/>
      <c r="DX196" s="198"/>
      <c r="DY196" s="198"/>
      <c r="DZ196" s="198"/>
      <c r="EA196" s="198"/>
      <c r="EB196" s="198"/>
      <c r="EC196" s="198"/>
      <c r="ED196" s="198"/>
      <c r="EE196" s="198"/>
      <c r="EF196" s="198"/>
      <c r="EG196" s="198"/>
      <c r="EH196" s="198"/>
      <c r="EI196" s="198"/>
      <c r="EJ196" s="198"/>
      <c r="EK196" s="198"/>
      <c r="EL196" s="198"/>
      <c r="EM196" s="198"/>
      <c r="EN196" s="198"/>
      <c r="EO196" s="198"/>
      <c r="EP196" s="198"/>
      <c r="EQ196" s="198"/>
      <c r="ER196" s="198"/>
      <c r="ES196" s="198"/>
      <c r="ET196" s="198"/>
      <c r="EU196" s="198"/>
      <c r="EV196" s="198"/>
      <c r="EW196" s="198"/>
      <c r="EX196" s="198"/>
      <c r="EY196" s="198"/>
      <c r="EZ196" s="198"/>
      <c r="FA196" s="198"/>
      <c r="FB196" s="198"/>
      <c r="FC196" s="198"/>
      <c r="FD196" s="198"/>
      <c r="FE196" s="198"/>
      <c r="FF196" s="198"/>
      <c r="FG196" s="198"/>
      <c r="FH196" s="198"/>
      <c r="FI196" s="198"/>
      <c r="FJ196" s="198"/>
      <c r="FK196" s="198"/>
      <c r="FL196" s="198"/>
      <c r="FM196" s="198"/>
      <c r="FN196" s="198"/>
      <c r="FO196" s="198"/>
      <c r="FP196" s="198"/>
      <c r="FQ196" s="198"/>
      <c r="FR196" s="198"/>
      <c r="FS196" s="198"/>
      <c r="FT196" s="198"/>
      <c r="FU196" s="198"/>
      <c r="FV196" s="198"/>
      <c r="FW196" s="198"/>
      <c r="FX196" s="198"/>
      <c r="FY196" s="198"/>
      <c r="FZ196" s="198"/>
      <c r="GA196" s="198"/>
      <c r="GB196" s="198"/>
      <c r="GC196" s="198"/>
      <c r="GD196" s="198"/>
      <c r="GE196" s="198"/>
      <c r="GF196" s="198"/>
      <c r="GG196" s="198"/>
      <c r="GH196" s="198"/>
      <c r="GI196" s="198"/>
      <c r="GJ196" s="198"/>
      <c r="GK196" s="198"/>
      <c r="GL196" s="198"/>
      <c r="GM196" s="198"/>
      <c r="GN196" s="198"/>
      <c r="GO196" s="198"/>
      <c r="GP196" s="198"/>
      <c r="GQ196" s="198"/>
      <c r="GR196" s="198"/>
      <c r="GS196" s="198"/>
      <c r="GT196" s="198"/>
      <c r="GU196" s="198"/>
      <c r="GV196" s="198"/>
      <c r="GW196" s="198"/>
      <c r="GX196" s="198"/>
      <c r="GY196" s="198"/>
      <c r="GZ196" s="198"/>
      <c r="HA196" s="198"/>
      <c r="HB196" s="198"/>
      <c r="HC196" s="198"/>
      <c r="HD196" s="198"/>
      <c r="HE196" s="198"/>
      <c r="HF196" s="198"/>
      <c r="HG196" s="198"/>
      <c r="HH196" s="198"/>
      <c r="HI196" s="198"/>
      <c r="HJ196" s="198"/>
      <c r="HK196" s="198"/>
      <c r="HL196" s="198"/>
      <c r="HM196" s="198"/>
      <c r="HN196" s="198"/>
      <c r="HO196" s="198"/>
      <c r="HP196" s="198"/>
      <c r="HQ196" s="198"/>
      <c r="HR196" s="198"/>
      <c r="HS196" s="198"/>
      <c r="HT196" s="198"/>
      <c r="HU196" s="198"/>
      <c r="HV196" s="198"/>
      <c r="HW196" s="198"/>
      <c r="HX196" s="198"/>
      <c r="HY196" s="198"/>
      <c r="HZ196" s="198"/>
      <c r="IA196" s="198"/>
      <c r="IB196" s="198"/>
      <c r="IC196" s="198"/>
      <c r="ID196" s="198"/>
      <c r="IE196" s="198"/>
      <c r="IF196" s="198"/>
      <c r="IG196" s="198"/>
      <c r="IH196" s="198"/>
      <c r="II196" s="198"/>
      <c r="IJ196" s="198"/>
      <c r="IK196" s="198"/>
      <c r="IL196" s="198"/>
      <c r="IM196" s="198"/>
      <c r="IN196" s="198"/>
      <c r="IO196" s="198"/>
      <c r="IP196" s="198"/>
      <c r="IQ196" s="198"/>
      <c r="IR196" s="198"/>
      <c r="IS196" s="198"/>
    </row>
    <row r="197" spans="1:253" ht="22.9" customHeight="1" outlineLevel="1" x14ac:dyDescent="0.25">
      <c r="A197" s="211" t="s">
        <v>22</v>
      </c>
      <c r="B197" s="391" t="s">
        <v>1354</v>
      </c>
      <c r="C197" s="528"/>
      <c r="D197" s="528"/>
      <c r="E197" s="624">
        <v>50</v>
      </c>
      <c r="F197" s="626"/>
      <c r="G197" s="626"/>
      <c r="H197" s="628">
        <v>50</v>
      </c>
      <c r="I197" s="628"/>
      <c r="J197" s="628"/>
      <c r="K197" s="546"/>
      <c r="L197" s="268">
        <f>E197</f>
        <v>50</v>
      </c>
      <c r="M197" s="198"/>
      <c r="N197" s="198"/>
      <c r="O197" s="198"/>
      <c r="P197" s="198"/>
      <c r="Q197" s="198"/>
      <c r="R197" s="198"/>
      <c r="S197" s="198"/>
      <c r="T197" s="198"/>
      <c r="U197" s="198"/>
      <c r="V197" s="198"/>
      <c r="W197" s="198"/>
      <c r="X197" s="198"/>
      <c r="Y197" s="198"/>
      <c r="Z197" s="198"/>
      <c r="AA197" s="198"/>
      <c r="AB197" s="198"/>
      <c r="AC197" s="198"/>
      <c r="AD197" s="198"/>
      <c r="AE197" s="198"/>
      <c r="AF197" s="198"/>
      <c r="AG197" s="198"/>
      <c r="AH197" s="198"/>
      <c r="AI197" s="198"/>
      <c r="AJ197" s="198"/>
      <c r="AK197" s="198"/>
      <c r="AL197" s="198"/>
      <c r="AM197" s="198"/>
      <c r="AN197" s="198"/>
      <c r="AO197" s="198"/>
      <c r="AP197" s="198"/>
      <c r="AQ197" s="198"/>
      <c r="AR197" s="198"/>
      <c r="AS197" s="198"/>
      <c r="AT197" s="198"/>
      <c r="AU197" s="198"/>
      <c r="AV197" s="198"/>
      <c r="AW197" s="198"/>
      <c r="AX197" s="198"/>
      <c r="AY197" s="198"/>
      <c r="AZ197" s="198"/>
      <c r="BA197" s="198"/>
      <c r="BB197" s="198"/>
      <c r="BC197" s="198"/>
      <c r="BD197" s="198"/>
      <c r="BE197" s="198"/>
      <c r="BF197" s="198"/>
      <c r="BG197" s="198"/>
      <c r="BH197" s="198"/>
      <c r="BI197" s="198"/>
      <c r="BJ197" s="198"/>
      <c r="BK197" s="198"/>
      <c r="BL197" s="198"/>
      <c r="BM197" s="198"/>
      <c r="BN197" s="198"/>
      <c r="BO197" s="198"/>
      <c r="BP197" s="198"/>
      <c r="BQ197" s="198"/>
      <c r="BR197" s="198"/>
      <c r="BS197" s="198"/>
      <c r="BT197" s="198"/>
      <c r="BU197" s="198"/>
      <c r="BV197" s="198"/>
      <c r="BW197" s="198"/>
      <c r="BX197" s="198"/>
      <c r="BY197" s="198"/>
      <c r="BZ197" s="198"/>
      <c r="CA197" s="198"/>
      <c r="CB197" s="198"/>
      <c r="CC197" s="198"/>
      <c r="CD197" s="198"/>
      <c r="CE197" s="198"/>
      <c r="CF197" s="198"/>
      <c r="CG197" s="198"/>
      <c r="CH197" s="198"/>
      <c r="CI197" s="198"/>
      <c r="CJ197" s="198"/>
      <c r="CK197" s="198"/>
      <c r="CL197" s="198"/>
      <c r="CM197" s="198"/>
      <c r="CN197" s="198"/>
      <c r="CO197" s="198"/>
      <c r="CP197" s="198"/>
      <c r="CQ197" s="198"/>
      <c r="CR197" s="198"/>
      <c r="CS197" s="198"/>
      <c r="CT197" s="198"/>
      <c r="CU197" s="198"/>
      <c r="CV197" s="198"/>
      <c r="CW197" s="198"/>
      <c r="CX197" s="198"/>
      <c r="CY197" s="198"/>
      <c r="CZ197" s="198"/>
      <c r="DA197" s="198"/>
      <c r="DB197" s="198"/>
      <c r="DC197" s="198"/>
      <c r="DD197" s="198"/>
      <c r="DE197" s="198"/>
      <c r="DF197" s="198"/>
      <c r="DG197" s="198"/>
      <c r="DH197" s="198"/>
      <c r="DI197" s="198"/>
      <c r="DJ197" s="198"/>
      <c r="DK197" s="198"/>
      <c r="DL197" s="198"/>
      <c r="DM197" s="198"/>
      <c r="DN197" s="198"/>
      <c r="DO197" s="198"/>
      <c r="DP197" s="198"/>
      <c r="DQ197" s="198"/>
      <c r="DR197" s="198"/>
      <c r="DS197" s="198"/>
      <c r="DT197" s="198"/>
      <c r="DU197" s="198"/>
      <c r="DV197" s="198"/>
      <c r="DW197" s="198"/>
      <c r="DX197" s="198"/>
      <c r="DY197" s="198"/>
      <c r="DZ197" s="198"/>
      <c r="EA197" s="198"/>
      <c r="EB197" s="198"/>
      <c r="EC197" s="198"/>
      <c r="ED197" s="198"/>
      <c r="EE197" s="198"/>
      <c r="EF197" s="198"/>
      <c r="EG197" s="198"/>
      <c r="EH197" s="198"/>
      <c r="EI197" s="198"/>
      <c r="EJ197" s="198"/>
      <c r="EK197" s="198"/>
      <c r="EL197" s="198"/>
      <c r="EM197" s="198"/>
      <c r="EN197" s="198"/>
      <c r="EO197" s="198"/>
      <c r="EP197" s="198"/>
      <c r="EQ197" s="198"/>
      <c r="ER197" s="198"/>
      <c r="ES197" s="198"/>
      <c r="ET197" s="198"/>
      <c r="EU197" s="198"/>
      <c r="EV197" s="198"/>
      <c r="EW197" s="198"/>
      <c r="EX197" s="198"/>
      <c r="EY197" s="198"/>
      <c r="EZ197" s="198"/>
      <c r="FA197" s="198"/>
      <c r="FB197" s="198"/>
      <c r="FC197" s="198"/>
      <c r="FD197" s="198"/>
      <c r="FE197" s="198"/>
      <c r="FF197" s="198"/>
      <c r="FG197" s="198"/>
      <c r="FH197" s="198"/>
      <c r="FI197" s="198"/>
      <c r="FJ197" s="198"/>
      <c r="FK197" s="198"/>
      <c r="FL197" s="198"/>
      <c r="FM197" s="198"/>
      <c r="FN197" s="198"/>
      <c r="FO197" s="198"/>
      <c r="FP197" s="198"/>
      <c r="FQ197" s="198"/>
      <c r="FR197" s="198"/>
      <c r="FS197" s="198"/>
      <c r="FT197" s="198"/>
      <c r="FU197" s="198"/>
      <c r="FV197" s="198"/>
      <c r="FW197" s="198"/>
      <c r="FX197" s="198"/>
      <c r="FY197" s="198"/>
      <c r="FZ197" s="198"/>
      <c r="GA197" s="198"/>
      <c r="GB197" s="198"/>
      <c r="GC197" s="198"/>
      <c r="GD197" s="198"/>
      <c r="GE197" s="198"/>
      <c r="GF197" s="198"/>
      <c r="GG197" s="198"/>
      <c r="GH197" s="198"/>
      <c r="GI197" s="198"/>
      <c r="GJ197" s="198"/>
      <c r="GK197" s="198"/>
      <c r="GL197" s="198"/>
      <c r="GM197" s="198"/>
      <c r="GN197" s="198"/>
      <c r="GO197" s="198"/>
      <c r="GP197" s="198"/>
      <c r="GQ197" s="198"/>
      <c r="GR197" s="198"/>
      <c r="GS197" s="198"/>
      <c r="GT197" s="198"/>
      <c r="GU197" s="198"/>
      <c r="GV197" s="198"/>
      <c r="GW197" s="198"/>
      <c r="GX197" s="198"/>
      <c r="GY197" s="198"/>
      <c r="GZ197" s="198"/>
      <c r="HA197" s="198"/>
      <c r="HB197" s="198"/>
      <c r="HC197" s="198"/>
      <c r="HD197" s="198"/>
      <c r="HE197" s="198"/>
      <c r="HF197" s="198"/>
      <c r="HG197" s="198"/>
      <c r="HH197" s="198"/>
      <c r="HI197" s="198"/>
      <c r="HJ197" s="198"/>
      <c r="HK197" s="198"/>
      <c r="HL197" s="198"/>
      <c r="HM197" s="198"/>
      <c r="HN197" s="198"/>
      <c r="HO197" s="198"/>
      <c r="HP197" s="198"/>
      <c r="HQ197" s="198"/>
      <c r="HR197" s="198"/>
      <c r="HS197" s="198"/>
      <c r="HT197" s="198"/>
      <c r="HU197" s="198"/>
      <c r="HV197" s="198"/>
      <c r="HW197" s="198"/>
      <c r="HX197" s="198"/>
      <c r="HY197" s="198"/>
      <c r="HZ197" s="198"/>
      <c r="IA197" s="198"/>
      <c r="IB197" s="198"/>
      <c r="IC197" s="198"/>
      <c r="ID197" s="198"/>
      <c r="IE197" s="198"/>
      <c r="IF197" s="198"/>
      <c r="IG197" s="198"/>
      <c r="IH197" s="198"/>
      <c r="II197" s="198"/>
      <c r="IJ197" s="198"/>
      <c r="IK197" s="198"/>
      <c r="IL197" s="198"/>
      <c r="IM197" s="198"/>
      <c r="IN197" s="198"/>
      <c r="IO197" s="198"/>
      <c r="IP197" s="198"/>
      <c r="IQ197" s="198"/>
      <c r="IR197" s="198"/>
      <c r="IS197" s="198"/>
    </row>
    <row r="198" spans="1:253" ht="22.9" customHeight="1" x14ac:dyDescent="0.25">
      <c r="A198" s="181" t="s">
        <v>1016</v>
      </c>
      <c r="B198" s="203" t="s">
        <v>894</v>
      </c>
      <c r="C198" s="415"/>
      <c r="D198" s="415"/>
      <c r="E198" s="623">
        <f>E199+SUM(E201:E203)</f>
        <v>2732.2780000000002</v>
      </c>
      <c r="F198" s="623">
        <v>8</v>
      </c>
      <c r="G198" s="623">
        <f>G199+SUM(G201:G203)</f>
        <v>1992.6220000000001</v>
      </c>
      <c r="H198" s="623">
        <f>H199+SUM(H201:H203)</f>
        <v>739.65599999999995</v>
      </c>
      <c r="I198" s="623"/>
      <c r="J198" s="623"/>
      <c r="K198" s="546"/>
    </row>
    <row r="199" spans="1:253" ht="39.75" customHeight="1" outlineLevel="1" x14ac:dyDescent="0.25">
      <c r="A199" s="211" t="s">
        <v>22</v>
      </c>
      <c r="B199" s="394" t="s">
        <v>1274</v>
      </c>
      <c r="C199" s="571"/>
      <c r="D199" s="571"/>
      <c r="E199" s="630">
        <f>G199+H199</f>
        <v>1992.6220000000001</v>
      </c>
      <c r="F199" s="630"/>
      <c r="G199" s="630">
        <f>76.66+1395.962+'Chi khác'!N10+200</f>
        <v>1992.6220000000001</v>
      </c>
      <c r="H199" s="630"/>
      <c r="I199" s="630"/>
      <c r="J199" s="628"/>
      <c r="K199" s="546"/>
      <c r="L199" s="198"/>
      <c r="M199" s="198"/>
      <c r="N199" s="198"/>
      <c r="O199" s="198"/>
      <c r="P199" s="198"/>
      <c r="Q199" s="198"/>
      <c r="R199" s="198"/>
      <c r="S199" s="198"/>
      <c r="T199" s="198"/>
      <c r="U199" s="198"/>
      <c r="V199" s="198"/>
      <c r="W199" s="198"/>
      <c r="X199" s="198"/>
      <c r="Y199" s="198"/>
      <c r="Z199" s="198"/>
      <c r="AA199" s="198"/>
      <c r="AB199" s="198"/>
      <c r="AC199" s="198"/>
      <c r="AD199" s="198"/>
      <c r="AE199" s="198"/>
      <c r="AF199" s="198"/>
      <c r="AG199" s="198"/>
      <c r="AH199" s="198"/>
      <c r="AI199" s="198"/>
      <c r="AJ199" s="198"/>
      <c r="AK199" s="198"/>
      <c r="AL199" s="198"/>
      <c r="AM199" s="198"/>
      <c r="AN199" s="198"/>
      <c r="AO199" s="198"/>
      <c r="AP199" s="198"/>
      <c r="AQ199" s="198"/>
      <c r="AR199" s="198"/>
      <c r="AS199" s="198"/>
      <c r="AT199" s="198"/>
      <c r="AU199" s="198"/>
      <c r="AV199" s="198"/>
      <c r="AW199" s="198"/>
      <c r="AX199" s="198"/>
      <c r="AY199" s="198"/>
      <c r="AZ199" s="198"/>
      <c r="BA199" s="198"/>
      <c r="BB199" s="198"/>
      <c r="BC199" s="198"/>
      <c r="BD199" s="198"/>
      <c r="BE199" s="198"/>
      <c r="BF199" s="198"/>
      <c r="BG199" s="198"/>
      <c r="BH199" s="198"/>
      <c r="BI199" s="198"/>
      <c r="BJ199" s="198"/>
      <c r="BK199" s="198"/>
      <c r="BL199" s="198"/>
      <c r="BM199" s="198"/>
      <c r="BN199" s="198"/>
      <c r="BO199" s="198"/>
      <c r="BP199" s="198"/>
      <c r="BQ199" s="198"/>
      <c r="BR199" s="198"/>
      <c r="BS199" s="198"/>
      <c r="BT199" s="198"/>
      <c r="BU199" s="198"/>
      <c r="BV199" s="198"/>
      <c r="BW199" s="198"/>
      <c r="BX199" s="198"/>
      <c r="BY199" s="198"/>
      <c r="BZ199" s="198"/>
      <c r="CA199" s="198"/>
      <c r="CB199" s="198"/>
      <c r="CC199" s="198"/>
      <c r="CD199" s="198"/>
      <c r="CE199" s="198"/>
      <c r="CF199" s="198"/>
      <c r="CG199" s="198"/>
      <c r="CH199" s="198"/>
      <c r="CI199" s="198"/>
      <c r="CJ199" s="198"/>
      <c r="CK199" s="198"/>
      <c r="CL199" s="198"/>
      <c r="CM199" s="198"/>
      <c r="CN199" s="198"/>
      <c r="CO199" s="198"/>
      <c r="CP199" s="198"/>
      <c r="CQ199" s="198"/>
      <c r="CR199" s="198"/>
      <c r="CS199" s="198"/>
      <c r="CT199" s="198"/>
      <c r="CU199" s="198"/>
      <c r="CV199" s="198"/>
      <c r="CW199" s="198"/>
      <c r="CX199" s="198"/>
      <c r="CY199" s="198"/>
      <c r="CZ199" s="198"/>
      <c r="DA199" s="198"/>
      <c r="DB199" s="198"/>
      <c r="DC199" s="198"/>
      <c r="DD199" s="198"/>
      <c r="DE199" s="198"/>
      <c r="DF199" s="198"/>
      <c r="DG199" s="198"/>
      <c r="DH199" s="198"/>
      <c r="DI199" s="198"/>
      <c r="DJ199" s="198"/>
      <c r="DK199" s="198"/>
      <c r="DL199" s="198"/>
      <c r="DM199" s="198"/>
      <c r="DN199" s="198"/>
      <c r="DO199" s="198"/>
      <c r="DP199" s="198"/>
      <c r="DQ199" s="198"/>
      <c r="DR199" s="198"/>
      <c r="DS199" s="198"/>
      <c r="DT199" s="198"/>
      <c r="DU199" s="198"/>
      <c r="DV199" s="198"/>
      <c r="DW199" s="198"/>
      <c r="DX199" s="198"/>
      <c r="DY199" s="198"/>
      <c r="DZ199" s="198"/>
      <c r="EA199" s="198"/>
      <c r="EB199" s="198"/>
      <c r="EC199" s="198"/>
      <c r="ED199" s="198"/>
      <c r="EE199" s="198"/>
      <c r="EF199" s="198"/>
      <c r="EG199" s="198"/>
      <c r="EH199" s="198"/>
      <c r="EI199" s="198"/>
      <c r="EJ199" s="198"/>
      <c r="EK199" s="198"/>
      <c r="EL199" s="198"/>
      <c r="EM199" s="198"/>
      <c r="EN199" s="198"/>
      <c r="EO199" s="198"/>
      <c r="EP199" s="198"/>
      <c r="EQ199" s="198"/>
      <c r="ER199" s="198"/>
      <c r="ES199" s="198"/>
      <c r="ET199" s="198"/>
      <c r="EU199" s="198"/>
      <c r="EV199" s="198"/>
      <c r="EW199" s="198"/>
      <c r="EX199" s="198"/>
      <c r="EY199" s="198"/>
      <c r="EZ199" s="198"/>
      <c r="FA199" s="198"/>
      <c r="FB199" s="198"/>
      <c r="FC199" s="198"/>
      <c r="FD199" s="198"/>
      <c r="FE199" s="198"/>
      <c r="FF199" s="198"/>
      <c r="FG199" s="198"/>
      <c r="FH199" s="198"/>
      <c r="FI199" s="198"/>
      <c r="FJ199" s="198"/>
      <c r="FK199" s="198"/>
      <c r="FL199" s="198"/>
      <c r="FM199" s="198"/>
      <c r="FN199" s="198"/>
      <c r="FO199" s="198"/>
      <c r="FP199" s="198"/>
      <c r="FQ199" s="198"/>
      <c r="FR199" s="198"/>
      <c r="FS199" s="198"/>
      <c r="FT199" s="198"/>
      <c r="FU199" s="198"/>
      <c r="FV199" s="198"/>
      <c r="FW199" s="198"/>
      <c r="FX199" s="198"/>
      <c r="FY199" s="198"/>
      <c r="FZ199" s="198"/>
      <c r="GA199" s="198"/>
      <c r="GB199" s="198"/>
      <c r="GC199" s="198"/>
      <c r="GD199" s="198"/>
      <c r="GE199" s="198"/>
      <c r="GF199" s="198"/>
      <c r="GG199" s="198"/>
      <c r="GH199" s="198"/>
      <c r="GI199" s="198"/>
      <c r="GJ199" s="198"/>
      <c r="GK199" s="198"/>
      <c r="GL199" s="198"/>
      <c r="GM199" s="198"/>
      <c r="GN199" s="198"/>
      <c r="GO199" s="198"/>
      <c r="GP199" s="198"/>
      <c r="GQ199" s="198"/>
      <c r="GR199" s="198"/>
      <c r="GS199" s="198"/>
      <c r="GT199" s="198"/>
      <c r="GU199" s="198"/>
      <c r="GV199" s="198"/>
      <c r="GW199" s="198"/>
      <c r="GX199" s="198"/>
      <c r="GY199" s="198"/>
      <c r="GZ199" s="198"/>
      <c r="HA199" s="198"/>
      <c r="HB199" s="198"/>
      <c r="HC199" s="198"/>
      <c r="HD199" s="198"/>
      <c r="HE199" s="198"/>
      <c r="HF199" s="198"/>
      <c r="HG199" s="198"/>
      <c r="HH199" s="198"/>
      <c r="HI199" s="198"/>
      <c r="HJ199" s="198"/>
      <c r="HK199" s="198"/>
      <c r="HL199" s="198"/>
      <c r="HM199" s="198"/>
      <c r="HN199" s="198"/>
      <c r="HO199" s="198"/>
      <c r="HP199" s="198"/>
      <c r="HQ199" s="198"/>
      <c r="HR199" s="198"/>
      <c r="HS199" s="198"/>
      <c r="HT199" s="198"/>
      <c r="HU199" s="198"/>
      <c r="HV199" s="198"/>
      <c r="HW199" s="198"/>
      <c r="HX199" s="198"/>
      <c r="HY199" s="198"/>
      <c r="HZ199" s="198"/>
      <c r="IA199" s="198"/>
      <c r="IB199" s="198"/>
      <c r="IC199" s="198"/>
      <c r="ID199" s="198"/>
      <c r="IE199" s="198"/>
      <c r="IF199" s="198"/>
      <c r="IG199" s="198"/>
      <c r="IH199" s="198"/>
      <c r="II199" s="198"/>
      <c r="IJ199" s="198"/>
      <c r="IK199" s="198"/>
      <c r="IL199" s="198"/>
      <c r="IM199" s="198"/>
      <c r="IN199" s="198"/>
      <c r="IO199" s="198"/>
      <c r="IP199" s="198"/>
      <c r="IQ199" s="198"/>
      <c r="IR199" s="198"/>
      <c r="IS199" s="198"/>
    </row>
    <row r="200" spans="1:253" ht="21.6" customHeight="1" outlineLevel="1" x14ac:dyDescent="0.25">
      <c r="A200" s="211" t="s">
        <v>22</v>
      </c>
      <c r="B200" s="384" t="s">
        <v>1042</v>
      </c>
      <c r="C200" s="572"/>
      <c r="D200" s="572"/>
      <c r="E200" s="631">
        <f>G200+H200</f>
        <v>32</v>
      </c>
      <c r="F200" s="626"/>
      <c r="G200" s="631">
        <f>'Chi khác'!O10</f>
        <v>32</v>
      </c>
      <c r="H200" s="624"/>
      <c r="I200" s="624"/>
      <c r="J200" s="624"/>
      <c r="K200" s="415"/>
    </row>
    <row r="201" spans="1:253" ht="21.6" customHeight="1" outlineLevel="1" x14ac:dyDescent="0.25">
      <c r="A201" s="211" t="s">
        <v>22</v>
      </c>
      <c r="B201" s="212" t="s">
        <v>1252</v>
      </c>
      <c r="C201" s="546"/>
      <c r="D201" s="546"/>
      <c r="E201" s="628">
        <f>G201+H201</f>
        <v>420</v>
      </c>
      <c r="F201" s="624"/>
      <c r="G201" s="628"/>
      <c r="H201" s="624">
        <v>420</v>
      </c>
      <c r="I201" s="624"/>
      <c r="J201" s="624"/>
      <c r="K201" s="546"/>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c r="BI201" s="15"/>
      <c r="BJ201" s="15"/>
      <c r="BK201" s="15"/>
      <c r="BL201" s="15"/>
      <c r="BM201" s="15"/>
      <c r="BN201" s="15"/>
      <c r="BO201" s="15"/>
      <c r="BP201" s="15"/>
      <c r="BQ201" s="15"/>
      <c r="BR201" s="15"/>
      <c r="BS201" s="15"/>
      <c r="BT201" s="15"/>
      <c r="BU201" s="15"/>
      <c r="BV201" s="15"/>
      <c r="BW201" s="15"/>
      <c r="BX201" s="15"/>
      <c r="BY201" s="15"/>
      <c r="BZ201" s="15"/>
      <c r="CA201" s="15"/>
      <c r="CB201" s="15"/>
      <c r="CC201" s="15"/>
      <c r="CD201" s="15"/>
      <c r="CE201" s="15"/>
      <c r="CF201" s="15"/>
      <c r="CG201" s="15"/>
      <c r="CH201" s="15"/>
      <c r="CI201" s="15"/>
      <c r="CJ201" s="15"/>
      <c r="CK201" s="15"/>
      <c r="CL201" s="15"/>
      <c r="CM201" s="15"/>
      <c r="CN201" s="15"/>
      <c r="CO201" s="15"/>
      <c r="CP201" s="15"/>
      <c r="CQ201" s="15"/>
      <c r="CR201" s="15"/>
      <c r="CS201" s="15"/>
      <c r="CT201" s="15"/>
      <c r="CU201" s="15"/>
      <c r="CV201" s="15"/>
      <c r="CW201" s="15"/>
      <c r="CX201" s="15"/>
      <c r="CY201" s="15"/>
      <c r="CZ201" s="15"/>
      <c r="DA201" s="15"/>
      <c r="DB201" s="15"/>
      <c r="DC201" s="15"/>
      <c r="DD201" s="15"/>
      <c r="DE201" s="15"/>
      <c r="DF201" s="15"/>
      <c r="DG201" s="15"/>
      <c r="DH201" s="15"/>
      <c r="DI201" s="15"/>
      <c r="DJ201" s="15"/>
      <c r="DK201" s="15"/>
      <c r="DL201" s="15"/>
      <c r="DM201" s="15"/>
      <c r="DN201" s="15"/>
      <c r="DO201" s="15"/>
      <c r="DP201" s="15"/>
      <c r="DQ201" s="15"/>
      <c r="DR201" s="15"/>
      <c r="DS201" s="15"/>
      <c r="DT201" s="15"/>
      <c r="DU201" s="15"/>
      <c r="DV201" s="15"/>
      <c r="DW201" s="15"/>
      <c r="DX201" s="15"/>
      <c r="DY201" s="15"/>
      <c r="DZ201" s="15"/>
      <c r="EA201" s="15"/>
      <c r="EB201" s="15"/>
      <c r="EC201" s="15"/>
      <c r="ED201" s="15"/>
      <c r="EE201" s="15"/>
      <c r="EF201" s="15"/>
      <c r="EG201" s="15"/>
      <c r="EH201" s="15"/>
      <c r="EI201" s="15"/>
      <c r="EJ201" s="15"/>
      <c r="EK201" s="15"/>
      <c r="EL201" s="15"/>
      <c r="EM201" s="15"/>
      <c r="EN201" s="15"/>
      <c r="EO201" s="15"/>
      <c r="EP201" s="15"/>
      <c r="EQ201" s="15"/>
      <c r="ER201" s="15"/>
      <c r="ES201" s="15"/>
      <c r="ET201" s="15"/>
      <c r="EU201" s="15"/>
      <c r="EV201" s="15"/>
      <c r="EW201" s="15"/>
      <c r="EX201" s="15"/>
      <c r="EY201" s="15"/>
      <c r="EZ201" s="15"/>
      <c r="FA201" s="15"/>
      <c r="FB201" s="15"/>
      <c r="FC201" s="15"/>
      <c r="FD201" s="15"/>
      <c r="FE201" s="15"/>
      <c r="FF201" s="15"/>
      <c r="FG201" s="15"/>
      <c r="FH201" s="15"/>
      <c r="FI201" s="15"/>
      <c r="FJ201" s="15"/>
      <c r="FK201" s="15"/>
      <c r="FL201" s="15"/>
      <c r="FM201" s="15"/>
      <c r="FN201" s="15"/>
      <c r="FO201" s="15"/>
      <c r="FP201" s="15"/>
      <c r="FQ201" s="15"/>
      <c r="FR201" s="15"/>
      <c r="FS201" s="15"/>
      <c r="FT201" s="15"/>
      <c r="FU201" s="15"/>
      <c r="FV201" s="15"/>
      <c r="FW201" s="15"/>
      <c r="FX201" s="15"/>
      <c r="FY201" s="15"/>
      <c r="FZ201" s="15"/>
      <c r="GA201" s="15"/>
      <c r="GB201" s="15"/>
      <c r="GC201" s="15"/>
      <c r="GD201" s="15"/>
      <c r="GE201" s="15"/>
      <c r="GF201" s="15"/>
      <c r="GG201" s="15"/>
      <c r="GH201" s="15"/>
      <c r="GI201" s="15"/>
      <c r="GJ201" s="15"/>
      <c r="GK201" s="15"/>
      <c r="GL201" s="15"/>
      <c r="GM201" s="15"/>
      <c r="GN201" s="15"/>
      <c r="GO201" s="15"/>
      <c r="GP201" s="15"/>
      <c r="GQ201" s="15"/>
      <c r="GR201" s="15"/>
      <c r="GS201" s="15"/>
      <c r="GT201" s="15"/>
      <c r="GU201" s="15"/>
      <c r="GV201" s="15"/>
      <c r="GW201" s="15"/>
      <c r="GX201" s="15"/>
      <c r="GY201" s="15"/>
      <c r="GZ201" s="15"/>
      <c r="HA201" s="15"/>
      <c r="HB201" s="15"/>
      <c r="HC201" s="15"/>
      <c r="HD201" s="15"/>
      <c r="HE201" s="15"/>
      <c r="HF201" s="15"/>
      <c r="HG201" s="15"/>
      <c r="HH201" s="15"/>
      <c r="HI201" s="15"/>
      <c r="HJ201" s="15"/>
      <c r="HK201" s="15"/>
      <c r="HL201" s="15"/>
      <c r="HM201" s="15"/>
      <c r="HN201" s="15"/>
      <c r="HO201" s="15"/>
      <c r="HP201" s="15"/>
      <c r="HQ201" s="15"/>
      <c r="HR201" s="15"/>
      <c r="HS201" s="15"/>
      <c r="HT201" s="15"/>
      <c r="HU201" s="15"/>
      <c r="HV201" s="15"/>
      <c r="HW201" s="15"/>
      <c r="HX201" s="15"/>
      <c r="HY201" s="15"/>
      <c r="HZ201" s="15"/>
      <c r="IA201" s="15"/>
      <c r="IB201" s="15"/>
      <c r="IC201" s="15"/>
      <c r="ID201" s="15"/>
      <c r="IE201" s="15"/>
      <c r="IF201" s="15"/>
      <c r="IG201" s="15"/>
      <c r="IH201" s="15"/>
      <c r="II201" s="15"/>
      <c r="IJ201" s="15"/>
      <c r="IK201" s="15"/>
      <c r="IL201" s="15"/>
      <c r="IM201" s="15"/>
      <c r="IN201" s="15"/>
      <c r="IO201" s="15"/>
      <c r="IP201" s="15"/>
      <c r="IQ201" s="15"/>
      <c r="IR201" s="15"/>
      <c r="IS201" s="15"/>
    </row>
    <row r="202" spans="1:253" ht="21.6" customHeight="1" outlineLevel="1" x14ac:dyDescent="0.25">
      <c r="A202" s="211" t="s">
        <v>22</v>
      </c>
      <c r="B202" s="391" t="s">
        <v>912</v>
      </c>
      <c r="C202" s="574"/>
      <c r="D202" s="574"/>
      <c r="E202" s="635">
        <f>G202+H202</f>
        <v>19.655999999999999</v>
      </c>
      <c r="F202" s="624"/>
      <c r="G202" s="628"/>
      <c r="H202" s="624">
        <v>19.655999999999999</v>
      </c>
      <c r="I202" s="624"/>
      <c r="J202" s="624"/>
      <c r="K202" s="415"/>
      <c r="L202" s="387">
        <f>E202</f>
        <v>19.655999999999999</v>
      </c>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c r="BI202" s="15"/>
      <c r="BJ202" s="15"/>
      <c r="BK202" s="15"/>
      <c r="BL202" s="15"/>
      <c r="BM202" s="15"/>
      <c r="BN202" s="15"/>
      <c r="BO202" s="15"/>
      <c r="BP202" s="15"/>
      <c r="BQ202" s="15"/>
      <c r="BR202" s="15"/>
      <c r="BS202" s="15"/>
      <c r="BT202" s="15"/>
      <c r="BU202" s="15"/>
      <c r="BV202" s="15"/>
      <c r="BW202" s="15"/>
      <c r="BX202" s="15"/>
      <c r="BY202" s="15"/>
      <c r="BZ202" s="15"/>
      <c r="CA202" s="15"/>
      <c r="CB202" s="15"/>
      <c r="CC202" s="15"/>
      <c r="CD202" s="15"/>
      <c r="CE202" s="15"/>
      <c r="CF202" s="15"/>
      <c r="CG202" s="15"/>
      <c r="CH202" s="15"/>
      <c r="CI202" s="15"/>
      <c r="CJ202" s="15"/>
      <c r="CK202" s="15"/>
      <c r="CL202" s="15"/>
      <c r="CM202" s="15"/>
      <c r="CN202" s="15"/>
      <c r="CO202" s="15"/>
      <c r="CP202" s="15"/>
      <c r="CQ202" s="15"/>
      <c r="CR202" s="15"/>
      <c r="CS202" s="15"/>
      <c r="CT202" s="15"/>
      <c r="CU202" s="15"/>
      <c r="CV202" s="15"/>
      <c r="CW202" s="15"/>
      <c r="CX202" s="15"/>
      <c r="CY202" s="15"/>
      <c r="CZ202" s="15"/>
      <c r="DA202" s="15"/>
      <c r="DB202" s="15"/>
      <c r="DC202" s="15"/>
      <c r="DD202" s="15"/>
      <c r="DE202" s="15"/>
      <c r="DF202" s="15"/>
      <c r="DG202" s="15"/>
      <c r="DH202" s="15"/>
      <c r="DI202" s="15"/>
      <c r="DJ202" s="15"/>
      <c r="DK202" s="15"/>
      <c r="DL202" s="15"/>
      <c r="DM202" s="15"/>
      <c r="DN202" s="15"/>
      <c r="DO202" s="15"/>
      <c r="DP202" s="15"/>
      <c r="DQ202" s="15"/>
      <c r="DR202" s="15"/>
      <c r="DS202" s="15"/>
      <c r="DT202" s="15"/>
      <c r="DU202" s="15"/>
      <c r="DV202" s="15"/>
      <c r="DW202" s="15"/>
      <c r="DX202" s="15"/>
      <c r="DY202" s="15"/>
      <c r="DZ202" s="15"/>
      <c r="EA202" s="15"/>
      <c r="EB202" s="15"/>
      <c r="EC202" s="15"/>
      <c r="ED202" s="15"/>
      <c r="EE202" s="15"/>
      <c r="EF202" s="15"/>
      <c r="EG202" s="15"/>
      <c r="EH202" s="15"/>
      <c r="EI202" s="15"/>
      <c r="EJ202" s="15"/>
      <c r="EK202" s="15"/>
      <c r="EL202" s="15"/>
      <c r="EM202" s="15"/>
      <c r="EN202" s="15"/>
      <c r="EO202" s="15"/>
      <c r="EP202" s="15"/>
      <c r="EQ202" s="15"/>
      <c r="ER202" s="15"/>
      <c r="ES202" s="15"/>
      <c r="ET202" s="15"/>
      <c r="EU202" s="15"/>
      <c r="EV202" s="15"/>
      <c r="EW202" s="15"/>
      <c r="EX202" s="15"/>
      <c r="EY202" s="15"/>
      <c r="EZ202" s="15"/>
      <c r="FA202" s="15"/>
      <c r="FB202" s="15"/>
      <c r="FC202" s="15"/>
      <c r="FD202" s="15"/>
      <c r="FE202" s="15"/>
      <c r="FF202" s="15"/>
      <c r="FG202" s="15"/>
      <c r="FH202" s="15"/>
      <c r="FI202" s="15"/>
      <c r="FJ202" s="15"/>
      <c r="FK202" s="15"/>
      <c r="FL202" s="15"/>
      <c r="FM202" s="15"/>
      <c r="FN202" s="15"/>
      <c r="FO202" s="15"/>
      <c r="FP202" s="15"/>
      <c r="FQ202" s="15"/>
      <c r="FR202" s="15"/>
      <c r="FS202" s="15"/>
      <c r="FT202" s="15"/>
      <c r="FU202" s="15"/>
      <c r="FV202" s="15"/>
      <c r="FW202" s="15"/>
      <c r="FX202" s="15"/>
      <c r="FY202" s="15"/>
      <c r="FZ202" s="15"/>
      <c r="GA202" s="15"/>
      <c r="GB202" s="15"/>
      <c r="GC202" s="15"/>
      <c r="GD202" s="15"/>
      <c r="GE202" s="15"/>
      <c r="GF202" s="15"/>
      <c r="GG202" s="15"/>
      <c r="GH202" s="15"/>
      <c r="GI202" s="15"/>
      <c r="GJ202" s="15"/>
      <c r="GK202" s="15"/>
      <c r="GL202" s="15"/>
      <c r="GM202" s="15"/>
      <c r="GN202" s="15"/>
      <c r="GO202" s="15"/>
      <c r="GP202" s="15"/>
      <c r="GQ202" s="15"/>
      <c r="GR202" s="15"/>
      <c r="GS202" s="15"/>
      <c r="GT202" s="15"/>
      <c r="GU202" s="15"/>
      <c r="GV202" s="15"/>
      <c r="GW202" s="15"/>
      <c r="GX202" s="15"/>
      <c r="GY202" s="15"/>
      <c r="GZ202" s="15"/>
      <c r="HA202" s="15"/>
      <c r="HB202" s="15"/>
      <c r="HC202" s="15"/>
      <c r="HD202" s="15"/>
      <c r="HE202" s="15"/>
      <c r="HF202" s="15"/>
      <c r="HG202" s="15"/>
      <c r="HH202" s="15"/>
      <c r="HI202" s="15"/>
      <c r="HJ202" s="15"/>
      <c r="HK202" s="15"/>
      <c r="HL202" s="15"/>
      <c r="HM202" s="15"/>
      <c r="HN202" s="15"/>
      <c r="HO202" s="15"/>
      <c r="HP202" s="15"/>
      <c r="HQ202" s="15"/>
      <c r="HR202" s="15"/>
      <c r="HS202" s="15"/>
      <c r="HT202" s="15"/>
      <c r="HU202" s="15"/>
      <c r="HV202" s="15"/>
      <c r="HW202" s="15"/>
      <c r="HX202" s="15"/>
      <c r="HY202" s="15"/>
      <c r="HZ202" s="15"/>
      <c r="IA202" s="15"/>
      <c r="IB202" s="15"/>
      <c r="IC202" s="15"/>
      <c r="ID202" s="15"/>
      <c r="IE202" s="15"/>
      <c r="IF202" s="15"/>
      <c r="IG202" s="15"/>
      <c r="IH202" s="15"/>
      <c r="II202" s="15"/>
      <c r="IJ202" s="15"/>
      <c r="IK202" s="15"/>
      <c r="IL202" s="15"/>
      <c r="IM202" s="15"/>
      <c r="IN202" s="15"/>
      <c r="IO202" s="15"/>
      <c r="IP202" s="15"/>
      <c r="IQ202" s="15"/>
      <c r="IR202" s="15"/>
      <c r="IS202" s="15"/>
    </row>
    <row r="203" spans="1:253" ht="21.6" customHeight="1" outlineLevel="1" x14ac:dyDescent="0.25">
      <c r="A203" s="211" t="s">
        <v>22</v>
      </c>
      <c r="B203" s="391" t="s">
        <v>1278</v>
      </c>
      <c r="C203" s="574"/>
      <c r="D203" s="574"/>
      <c r="E203" s="635">
        <f>G203+H203</f>
        <v>300</v>
      </c>
      <c r="F203" s="624"/>
      <c r="G203" s="628"/>
      <c r="H203" s="624">
        <f>100+200</f>
        <v>300</v>
      </c>
      <c r="I203" s="624"/>
      <c r="J203" s="624"/>
      <c r="K203" s="415"/>
      <c r="L203" s="422">
        <f>E203</f>
        <v>300</v>
      </c>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row>
    <row r="204" spans="1:253" ht="21.6" customHeight="1" x14ac:dyDescent="0.25">
      <c r="A204" s="181" t="s">
        <v>1017</v>
      </c>
      <c r="B204" s="203" t="s">
        <v>1049</v>
      </c>
      <c r="C204" s="415"/>
      <c r="D204" s="415"/>
      <c r="E204" s="623">
        <f>E205+SUM(E207:E208)</f>
        <v>1125.7190000000001</v>
      </c>
      <c r="F204" s="623">
        <v>5</v>
      </c>
      <c r="G204" s="623">
        <f>G205+SUM(G207:G208)</f>
        <v>1040.7190000000001</v>
      </c>
      <c r="H204" s="623">
        <f>H205+SUM(H207:H208)</f>
        <v>85</v>
      </c>
      <c r="I204" s="623"/>
      <c r="J204" s="623"/>
      <c r="K204" s="415"/>
      <c r="L204" s="198"/>
      <c r="M204" s="198"/>
      <c r="N204" s="198"/>
      <c r="O204" s="198"/>
      <c r="P204" s="198"/>
      <c r="Q204" s="198"/>
      <c r="R204" s="198"/>
      <c r="S204" s="198"/>
      <c r="T204" s="198"/>
      <c r="U204" s="198"/>
      <c r="V204" s="198"/>
      <c r="W204" s="198"/>
      <c r="X204" s="198"/>
      <c r="Y204" s="198"/>
      <c r="Z204" s="198"/>
      <c r="AA204" s="198"/>
      <c r="AB204" s="198"/>
      <c r="AC204" s="198"/>
      <c r="AD204" s="198"/>
      <c r="AE204" s="198"/>
      <c r="AF204" s="198"/>
      <c r="AG204" s="198"/>
      <c r="AH204" s="198"/>
      <c r="AI204" s="198"/>
      <c r="AJ204" s="198"/>
      <c r="AK204" s="198"/>
      <c r="AL204" s="198"/>
      <c r="AM204" s="198"/>
      <c r="AN204" s="198"/>
      <c r="AO204" s="198"/>
      <c r="AP204" s="198"/>
      <c r="AQ204" s="198"/>
      <c r="AR204" s="198"/>
      <c r="AS204" s="198"/>
      <c r="AT204" s="198"/>
      <c r="AU204" s="198"/>
      <c r="AV204" s="198"/>
      <c r="AW204" s="198"/>
      <c r="AX204" s="198"/>
      <c r="AY204" s="198"/>
      <c r="AZ204" s="198"/>
      <c r="BA204" s="198"/>
      <c r="BB204" s="198"/>
      <c r="BC204" s="198"/>
      <c r="BD204" s="198"/>
      <c r="BE204" s="198"/>
      <c r="BF204" s="198"/>
      <c r="BG204" s="198"/>
      <c r="BH204" s="198"/>
      <c r="BI204" s="198"/>
      <c r="BJ204" s="198"/>
      <c r="BK204" s="198"/>
      <c r="BL204" s="198"/>
      <c r="BM204" s="198"/>
      <c r="BN204" s="198"/>
      <c r="BO204" s="198"/>
      <c r="BP204" s="198"/>
      <c r="BQ204" s="198"/>
      <c r="BR204" s="198"/>
      <c r="BS204" s="198"/>
      <c r="BT204" s="198"/>
      <c r="BU204" s="198"/>
      <c r="BV204" s="198"/>
      <c r="BW204" s="198"/>
      <c r="BX204" s="198"/>
      <c r="BY204" s="198"/>
      <c r="BZ204" s="198"/>
      <c r="CA204" s="198"/>
      <c r="CB204" s="198"/>
      <c r="CC204" s="198"/>
      <c r="CD204" s="198"/>
      <c r="CE204" s="198"/>
      <c r="CF204" s="198"/>
      <c r="CG204" s="198"/>
      <c r="CH204" s="198"/>
      <c r="CI204" s="198"/>
      <c r="CJ204" s="198"/>
      <c r="CK204" s="198"/>
      <c r="CL204" s="198"/>
      <c r="CM204" s="198"/>
      <c r="CN204" s="198"/>
      <c r="CO204" s="198"/>
      <c r="CP204" s="198"/>
      <c r="CQ204" s="198"/>
      <c r="CR204" s="198"/>
      <c r="CS204" s="198"/>
      <c r="CT204" s="198"/>
      <c r="CU204" s="198"/>
      <c r="CV204" s="198"/>
      <c r="CW204" s="198"/>
      <c r="CX204" s="198"/>
      <c r="CY204" s="198"/>
      <c r="CZ204" s="198"/>
      <c r="DA204" s="198"/>
      <c r="DB204" s="198"/>
      <c r="DC204" s="198"/>
      <c r="DD204" s="198"/>
      <c r="DE204" s="198"/>
      <c r="DF204" s="198"/>
      <c r="DG204" s="198"/>
      <c r="DH204" s="198"/>
      <c r="DI204" s="198"/>
      <c r="DJ204" s="198"/>
      <c r="DK204" s="198"/>
      <c r="DL204" s="198"/>
      <c r="DM204" s="198"/>
      <c r="DN204" s="198"/>
      <c r="DO204" s="198"/>
      <c r="DP204" s="198"/>
      <c r="DQ204" s="198"/>
      <c r="DR204" s="198"/>
      <c r="DS204" s="198"/>
      <c r="DT204" s="198"/>
      <c r="DU204" s="198"/>
      <c r="DV204" s="198"/>
      <c r="DW204" s="198"/>
      <c r="DX204" s="198"/>
      <c r="DY204" s="198"/>
      <c r="DZ204" s="198"/>
      <c r="EA204" s="198"/>
      <c r="EB204" s="198"/>
      <c r="EC204" s="198"/>
      <c r="ED204" s="198"/>
      <c r="EE204" s="198"/>
      <c r="EF204" s="198"/>
      <c r="EG204" s="198"/>
      <c r="EH204" s="198"/>
      <c r="EI204" s="198"/>
      <c r="EJ204" s="198"/>
      <c r="EK204" s="198"/>
      <c r="EL204" s="198"/>
      <c r="EM204" s="198"/>
      <c r="EN204" s="198"/>
      <c r="EO204" s="198"/>
      <c r="EP204" s="198"/>
      <c r="EQ204" s="198"/>
      <c r="ER204" s="198"/>
      <c r="ES204" s="198"/>
      <c r="ET204" s="198"/>
      <c r="EU204" s="198"/>
      <c r="EV204" s="198"/>
      <c r="EW204" s="198"/>
      <c r="EX204" s="198"/>
      <c r="EY204" s="198"/>
      <c r="EZ204" s="198"/>
      <c r="FA204" s="198"/>
      <c r="FB204" s="198"/>
      <c r="FC204" s="198"/>
      <c r="FD204" s="198"/>
      <c r="FE204" s="198"/>
      <c r="FF204" s="198"/>
      <c r="FG204" s="198"/>
      <c r="FH204" s="198"/>
      <c r="FI204" s="198"/>
      <c r="FJ204" s="198"/>
      <c r="FK204" s="198"/>
      <c r="FL204" s="198"/>
      <c r="FM204" s="198"/>
      <c r="FN204" s="198"/>
      <c r="FO204" s="198"/>
      <c r="FP204" s="198"/>
      <c r="FQ204" s="198"/>
      <c r="FR204" s="198"/>
      <c r="FS204" s="198"/>
      <c r="FT204" s="198"/>
      <c r="FU204" s="198"/>
      <c r="FV204" s="198"/>
      <c r="FW204" s="198"/>
      <c r="FX204" s="198"/>
      <c r="FY204" s="198"/>
      <c r="FZ204" s="198"/>
      <c r="GA204" s="198"/>
      <c r="GB204" s="198"/>
      <c r="GC204" s="198"/>
      <c r="GD204" s="198"/>
      <c r="GE204" s="198"/>
      <c r="GF204" s="198"/>
      <c r="GG204" s="198"/>
      <c r="GH204" s="198"/>
      <c r="GI204" s="198"/>
      <c r="GJ204" s="198"/>
      <c r="GK204" s="198"/>
      <c r="GL204" s="198"/>
      <c r="GM204" s="198"/>
      <c r="GN204" s="198"/>
      <c r="GO204" s="198"/>
      <c r="GP204" s="198"/>
      <c r="GQ204" s="198"/>
      <c r="GR204" s="198"/>
      <c r="GS204" s="198"/>
      <c r="GT204" s="198"/>
      <c r="GU204" s="198"/>
      <c r="GV204" s="198"/>
      <c r="GW204" s="198"/>
      <c r="GX204" s="198"/>
      <c r="GY204" s="198"/>
      <c r="GZ204" s="198"/>
      <c r="HA204" s="198"/>
      <c r="HB204" s="198"/>
      <c r="HC204" s="198"/>
      <c r="HD204" s="198"/>
      <c r="HE204" s="198"/>
      <c r="HF204" s="198"/>
      <c r="HG204" s="198"/>
      <c r="HH204" s="198"/>
      <c r="HI204" s="198"/>
      <c r="HJ204" s="198"/>
      <c r="HK204" s="198"/>
      <c r="HL204" s="198"/>
      <c r="HM204" s="198"/>
      <c r="HN204" s="198"/>
      <c r="HO204" s="198"/>
      <c r="HP204" s="198"/>
      <c r="HQ204" s="198"/>
      <c r="HR204" s="198"/>
      <c r="HS204" s="198"/>
      <c r="HT204" s="198"/>
      <c r="HU204" s="198"/>
      <c r="HV204" s="198"/>
      <c r="HW204" s="198"/>
      <c r="HX204" s="198"/>
      <c r="HY204" s="198"/>
      <c r="HZ204" s="198"/>
      <c r="IA204" s="198"/>
      <c r="IB204" s="198"/>
      <c r="IC204" s="198"/>
      <c r="ID204" s="198"/>
      <c r="IE204" s="198"/>
      <c r="IF204" s="198"/>
      <c r="IG204" s="198"/>
      <c r="IH204" s="198"/>
      <c r="II204" s="198"/>
      <c r="IJ204" s="198"/>
      <c r="IK204" s="198"/>
      <c r="IL204" s="198"/>
      <c r="IM204" s="198"/>
      <c r="IN204" s="198"/>
      <c r="IO204" s="198"/>
      <c r="IP204" s="198"/>
      <c r="IQ204" s="198"/>
      <c r="IR204" s="198"/>
      <c r="IS204" s="198"/>
    </row>
    <row r="205" spans="1:253" ht="42" customHeight="1" outlineLevel="1" x14ac:dyDescent="0.25">
      <c r="A205" s="211" t="s">
        <v>22</v>
      </c>
      <c r="B205" s="394" t="s">
        <v>1273</v>
      </c>
      <c r="C205" s="571"/>
      <c r="D205" s="571"/>
      <c r="E205" s="630">
        <f>G205+H205</f>
        <v>1040.7190000000001</v>
      </c>
      <c r="F205" s="630"/>
      <c r="G205" s="630">
        <f>44.9+845.819+'Chi khác'!N13+100</f>
        <v>1040.7190000000001</v>
      </c>
      <c r="H205" s="630"/>
      <c r="I205" s="628"/>
      <c r="J205" s="628"/>
      <c r="K205" s="546"/>
      <c r="L205" s="198"/>
      <c r="M205" s="198"/>
      <c r="N205" s="198"/>
      <c r="O205" s="198"/>
      <c r="P205" s="198"/>
      <c r="Q205" s="198"/>
      <c r="R205" s="198"/>
      <c r="S205" s="198"/>
      <c r="T205" s="198"/>
      <c r="U205" s="198"/>
      <c r="V205" s="198"/>
      <c r="W205" s="198"/>
      <c r="X205" s="198"/>
      <c r="Y205" s="198"/>
      <c r="Z205" s="198"/>
      <c r="AA205" s="198"/>
      <c r="AB205" s="198"/>
      <c r="AC205" s="198"/>
      <c r="AD205" s="198"/>
      <c r="AE205" s="198"/>
      <c r="AF205" s="198"/>
      <c r="AG205" s="198"/>
      <c r="AH205" s="198"/>
      <c r="AI205" s="198"/>
      <c r="AJ205" s="198"/>
      <c r="AK205" s="198"/>
      <c r="AL205" s="198"/>
      <c r="AM205" s="198"/>
      <c r="AN205" s="198"/>
      <c r="AO205" s="198"/>
      <c r="AP205" s="198"/>
      <c r="AQ205" s="198"/>
      <c r="AR205" s="198"/>
      <c r="AS205" s="198"/>
      <c r="AT205" s="198"/>
      <c r="AU205" s="198"/>
      <c r="AV205" s="198"/>
      <c r="AW205" s="198"/>
      <c r="AX205" s="198"/>
      <c r="AY205" s="198"/>
      <c r="AZ205" s="198"/>
      <c r="BA205" s="198"/>
      <c r="BB205" s="198"/>
      <c r="BC205" s="198"/>
      <c r="BD205" s="198"/>
      <c r="BE205" s="198"/>
      <c r="BF205" s="198"/>
      <c r="BG205" s="198"/>
      <c r="BH205" s="198"/>
      <c r="BI205" s="198"/>
      <c r="BJ205" s="198"/>
      <c r="BK205" s="198"/>
      <c r="BL205" s="198"/>
      <c r="BM205" s="198"/>
      <c r="BN205" s="198"/>
      <c r="BO205" s="198"/>
      <c r="BP205" s="198"/>
      <c r="BQ205" s="198"/>
      <c r="BR205" s="198"/>
      <c r="BS205" s="198"/>
      <c r="BT205" s="198"/>
      <c r="BU205" s="198"/>
      <c r="BV205" s="198"/>
      <c r="BW205" s="198"/>
      <c r="BX205" s="198"/>
      <c r="BY205" s="198"/>
      <c r="BZ205" s="198"/>
      <c r="CA205" s="198"/>
      <c r="CB205" s="198"/>
      <c r="CC205" s="198"/>
      <c r="CD205" s="198"/>
      <c r="CE205" s="198"/>
      <c r="CF205" s="198"/>
      <c r="CG205" s="198"/>
      <c r="CH205" s="198"/>
      <c r="CI205" s="198"/>
      <c r="CJ205" s="198"/>
      <c r="CK205" s="198"/>
      <c r="CL205" s="198"/>
      <c r="CM205" s="198"/>
      <c r="CN205" s="198"/>
      <c r="CO205" s="198"/>
      <c r="CP205" s="198"/>
      <c r="CQ205" s="198"/>
      <c r="CR205" s="198"/>
      <c r="CS205" s="198"/>
      <c r="CT205" s="198"/>
      <c r="CU205" s="198"/>
      <c r="CV205" s="198"/>
      <c r="CW205" s="198"/>
      <c r="CX205" s="198"/>
      <c r="CY205" s="198"/>
      <c r="CZ205" s="198"/>
      <c r="DA205" s="198"/>
      <c r="DB205" s="198"/>
      <c r="DC205" s="198"/>
      <c r="DD205" s="198"/>
      <c r="DE205" s="198"/>
      <c r="DF205" s="198"/>
      <c r="DG205" s="198"/>
      <c r="DH205" s="198"/>
      <c r="DI205" s="198"/>
      <c r="DJ205" s="198"/>
      <c r="DK205" s="198"/>
      <c r="DL205" s="198"/>
      <c r="DM205" s="198"/>
      <c r="DN205" s="198"/>
      <c r="DO205" s="198"/>
      <c r="DP205" s="198"/>
      <c r="DQ205" s="198"/>
      <c r="DR205" s="198"/>
      <c r="DS205" s="198"/>
      <c r="DT205" s="198"/>
      <c r="DU205" s="198"/>
      <c r="DV205" s="198"/>
      <c r="DW205" s="198"/>
      <c r="DX205" s="198"/>
      <c r="DY205" s="198"/>
      <c r="DZ205" s="198"/>
      <c r="EA205" s="198"/>
      <c r="EB205" s="198"/>
      <c r="EC205" s="198"/>
      <c r="ED205" s="198"/>
      <c r="EE205" s="198"/>
      <c r="EF205" s="198"/>
      <c r="EG205" s="198"/>
      <c r="EH205" s="198"/>
      <c r="EI205" s="198"/>
      <c r="EJ205" s="198"/>
      <c r="EK205" s="198"/>
      <c r="EL205" s="198"/>
      <c r="EM205" s="198"/>
      <c r="EN205" s="198"/>
      <c r="EO205" s="198"/>
      <c r="EP205" s="198"/>
      <c r="EQ205" s="198"/>
      <c r="ER205" s="198"/>
      <c r="ES205" s="198"/>
      <c r="ET205" s="198"/>
      <c r="EU205" s="198"/>
      <c r="EV205" s="198"/>
      <c r="EW205" s="198"/>
      <c r="EX205" s="198"/>
      <c r="EY205" s="198"/>
      <c r="EZ205" s="198"/>
      <c r="FA205" s="198"/>
      <c r="FB205" s="198"/>
      <c r="FC205" s="198"/>
      <c r="FD205" s="198"/>
      <c r="FE205" s="198"/>
      <c r="FF205" s="198"/>
      <c r="FG205" s="198"/>
      <c r="FH205" s="198"/>
      <c r="FI205" s="198"/>
      <c r="FJ205" s="198"/>
      <c r="FK205" s="198"/>
      <c r="FL205" s="198"/>
      <c r="FM205" s="198"/>
      <c r="FN205" s="198"/>
      <c r="FO205" s="198"/>
      <c r="FP205" s="198"/>
      <c r="FQ205" s="198"/>
      <c r="FR205" s="198"/>
      <c r="FS205" s="198"/>
      <c r="FT205" s="198"/>
      <c r="FU205" s="198"/>
      <c r="FV205" s="198"/>
      <c r="FW205" s="198"/>
      <c r="FX205" s="198"/>
      <c r="FY205" s="198"/>
      <c r="FZ205" s="198"/>
      <c r="GA205" s="198"/>
      <c r="GB205" s="198"/>
      <c r="GC205" s="198"/>
      <c r="GD205" s="198"/>
      <c r="GE205" s="198"/>
      <c r="GF205" s="198"/>
      <c r="GG205" s="198"/>
      <c r="GH205" s="198"/>
      <c r="GI205" s="198"/>
      <c r="GJ205" s="198"/>
      <c r="GK205" s="198"/>
      <c r="GL205" s="198"/>
      <c r="GM205" s="198"/>
      <c r="GN205" s="198"/>
      <c r="GO205" s="198"/>
      <c r="GP205" s="198"/>
      <c r="GQ205" s="198"/>
      <c r="GR205" s="198"/>
      <c r="GS205" s="198"/>
      <c r="GT205" s="198"/>
      <c r="GU205" s="198"/>
      <c r="GV205" s="198"/>
      <c r="GW205" s="198"/>
      <c r="GX205" s="198"/>
      <c r="GY205" s="198"/>
      <c r="GZ205" s="198"/>
      <c r="HA205" s="198"/>
      <c r="HB205" s="198"/>
      <c r="HC205" s="198"/>
      <c r="HD205" s="198"/>
      <c r="HE205" s="198"/>
      <c r="HF205" s="198"/>
      <c r="HG205" s="198"/>
      <c r="HH205" s="198"/>
      <c r="HI205" s="198"/>
      <c r="HJ205" s="198"/>
      <c r="HK205" s="198"/>
      <c r="HL205" s="198"/>
      <c r="HM205" s="198"/>
      <c r="HN205" s="198"/>
      <c r="HO205" s="198"/>
      <c r="HP205" s="198"/>
      <c r="HQ205" s="198"/>
      <c r="HR205" s="198"/>
      <c r="HS205" s="198"/>
      <c r="HT205" s="198"/>
      <c r="HU205" s="198"/>
      <c r="HV205" s="198"/>
      <c r="HW205" s="198"/>
      <c r="HX205" s="198"/>
      <c r="HY205" s="198"/>
      <c r="HZ205" s="198"/>
      <c r="IA205" s="198"/>
      <c r="IB205" s="198"/>
      <c r="IC205" s="198"/>
      <c r="ID205" s="198"/>
      <c r="IE205" s="198"/>
      <c r="IF205" s="198"/>
      <c r="IG205" s="198"/>
      <c r="IH205" s="198"/>
      <c r="II205" s="198"/>
      <c r="IJ205" s="198"/>
      <c r="IK205" s="198"/>
      <c r="IL205" s="198"/>
      <c r="IM205" s="198"/>
      <c r="IN205" s="198"/>
      <c r="IO205" s="198"/>
      <c r="IP205" s="198"/>
      <c r="IQ205" s="198"/>
      <c r="IR205" s="198"/>
      <c r="IS205" s="198"/>
    </row>
    <row r="206" spans="1:253" ht="24.2" customHeight="1" outlineLevel="1" x14ac:dyDescent="0.25">
      <c r="A206" s="211" t="s">
        <v>22</v>
      </c>
      <c r="B206" s="384" t="s">
        <v>1042</v>
      </c>
      <c r="C206" s="572"/>
      <c r="D206" s="572"/>
      <c r="E206" s="631">
        <f>G206+H206</f>
        <v>5</v>
      </c>
      <c r="F206" s="626"/>
      <c r="G206" s="631">
        <f>'Chi khác'!O13</f>
        <v>5</v>
      </c>
      <c r="H206" s="624"/>
      <c r="I206" s="624"/>
      <c r="J206" s="624"/>
      <c r="K206" s="415"/>
    </row>
    <row r="207" spans="1:253" ht="30" outlineLevel="1" x14ac:dyDescent="0.25">
      <c r="A207" s="211" t="s">
        <v>22</v>
      </c>
      <c r="B207" s="392" t="s">
        <v>994</v>
      </c>
      <c r="C207" s="573"/>
      <c r="D207" s="573"/>
      <c r="E207" s="635">
        <f>G207+H207</f>
        <v>55</v>
      </c>
      <c r="F207" s="632"/>
      <c r="G207" s="628"/>
      <c r="H207" s="624">
        <v>55</v>
      </c>
      <c r="I207" s="624"/>
      <c r="J207" s="624"/>
      <c r="K207" s="546"/>
      <c r="L207" s="387">
        <f>E207</f>
        <v>55</v>
      </c>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c r="BI207" s="15"/>
      <c r="BJ207" s="15"/>
      <c r="BK207" s="15"/>
      <c r="BL207" s="15"/>
      <c r="BM207" s="15"/>
      <c r="BN207" s="15"/>
      <c r="BO207" s="15"/>
      <c r="BP207" s="15"/>
      <c r="BQ207" s="15"/>
      <c r="BR207" s="15"/>
      <c r="BS207" s="15"/>
      <c r="BT207" s="15"/>
      <c r="BU207" s="15"/>
      <c r="BV207" s="15"/>
      <c r="BW207" s="15"/>
      <c r="BX207" s="15"/>
      <c r="BY207" s="15"/>
      <c r="BZ207" s="15"/>
      <c r="CA207" s="15"/>
      <c r="CB207" s="15"/>
      <c r="CC207" s="15"/>
      <c r="CD207" s="15"/>
      <c r="CE207" s="15"/>
      <c r="CF207" s="15"/>
      <c r="CG207" s="15"/>
      <c r="CH207" s="15"/>
      <c r="CI207" s="15"/>
      <c r="CJ207" s="15"/>
      <c r="CK207" s="15"/>
      <c r="CL207" s="15"/>
      <c r="CM207" s="15"/>
      <c r="CN207" s="15"/>
      <c r="CO207" s="15"/>
      <c r="CP207" s="15"/>
      <c r="CQ207" s="15"/>
      <c r="CR207" s="15"/>
      <c r="CS207" s="15"/>
      <c r="CT207" s="15"/>
      <c r="CU207" s="15"/>
      <c r="CV207" s="15"/>
      <c r="CW207" s="15"/>
      <c r="CX207" s="15"/>
      <c r="CY207" s="15"/>
      <c r="CZ207" s="15"/>
      <c r="DA207" s="15"/>
      <c r="DB207" s="15"/>
      <c r="DC207" s="15"/>
      <c r="DD207" s="15"/>
      <c r="DE207" s="15"/>
      <c r="DF207" s="15"/>
      <c r="DG207" s="15"/>
      <c r="DH207" s="15"/>
      <c r="DI207" s="15"/>
      <c r="DJ207" s="15"/>
      <c r="DK207" s="15"/>
      <c r="DL207" s="15"/>
      <c r="DM207" s="15"/>
      <c r="DN207" s="15"/>
      <c r="DO207" s="15"/>
      <c r="DP207" s="15"/>
      <c r="DQ207" s="15"/>
      <c r="DR207" s="15"/>
      <c r="DS207" s="15"/>
      <c r="DT207" s="15"/>
      <c r="DU207" s="15"/>
      <c r="DV207" s="15"/>
      <c r="DW207" s="15"/>
      <c r="DX207" s="15"/>
      <c r="DY207" s="15"/>
      <c r="DZ207" s="15"/>
      <c r="EA207" s="15"/>
      <c r="EB207" s="15"/>
      <c r="EC207" s="15"/>
      <c r="ED207" s="15"/>
      <c r="EE207" s="15"/>
      <c r="EF207" s="15"/>
      <c r="EG207" s="15"/>
      <c r="EH207" s="15"/>
      <c r="EI207" s="15"/>
      <c r="EJ207" s="15"/>
      <c r="EK207" s="15"/>
      <c r="EL207" s="15"/>
      <c r="EM207" s="15"/>
      <c r="EN207" s="15"/>
      <c r="EO207" s="15"/>
      <c r="EP207" s="15"/>
      <c r="EQ207" s="15"/>
      <c r="ER207" s="15"/>
      <c r="ES207" s="15"/>
      <c r="ET207" s="15"/>
      <c r="EU207" s="15"/>
      <c r="EV207" s="15"/>
      <c r="EW207" s="15"/>
      <c r="EX207" s="15"/>
      <c r="EY207" s="15"/>
      <c r="EZ207" s="15"/>
      <c r="FA207" s="15"/>
      <c r="FB207" s="15"/>
      <c r="FC207" s="15"/>
      <c r="FD207" s="15"/>
      <c r="FE207" s="15"/>
      <c r="FF207" s="15"/>
      <c r="FG207" s="15"/>
      <c r="FH207" s="15"/>
      <c r="FI207" s="15"/>
      <c r="FJ207" s="15"/>
      <c r="FK207" s="15"/>
      <c r="FL207" s="15"/>
      <c r="FM207" s="15"/>
      <c r="FN207" s="15"/>
      <c r="FO207" s="15"/>
      <c r="FP207" s="15"/>
      <c r="FQ207" s="15"/>
      <c r="FR207" s="15"/>
      <c r="FS207" s="15"/>
      <c r="FT207" s="15"/>
      <c r="FU207" s="15"/>
      <c r="FV207" s="15"/>
      <c r="FW207" s="15"/>
      <c r="FX207" s="15"/>
      <c r="FY207" s="15"/>
      <c r="FZ207" s="15"/>
      <c r="GA207" s="15"/>
      <c r="GB207" s="15"/>
      <c r="GC207" s="15"/>
      <c r="GD207" s="15"/>
      <c r="GE207" s="15"/>
      <c r="GF207" s="15"/>
      <c r="GG207" s="15"/>
      <c r="GH207" s="15"/>
      <c r="GI207" s="15"/>
      <c r="GJ207" s="15"/>
      <c r="GK207" s="15"/>
      <c r="GL207" s="15"/>
      <c r="GM207" s="15"/>
      <c r="GN207" s="15"/>
      <c r="GO207" s="15"/>
      <c r="GP207" s="15"/>
      <c r="GQ207" s="15"/>
      <c r="GR207" s="15"/>
      <c r="GS207" s="15"/>
      <c r="GT207" s="15"/>
      <c r="GU207" s="15"/>
      <c r="GV207" s="15"/>
      <c r="GW207" s="15"/>
      <c r="GX207" s="15"/>
      <c r="GY207" s="15"/>
      <c r="GZ207" s="15"/>
      <c r="HA207" s="15"/>
      <c r="HB207" s="15"/>
      <c r="HC207" s="15"/>
      <c r="HD207" s="15"/>
      <c r="HE207" s="15"/>
      <c r="HF207" s="15"/>
      <c r="HG207" s="15"/>
      <c r="HH207" s="15"/>
      <c r="HI207" s="15"/>
      <c r="HJ207" s="15"/>
      <c r="HK207" s="15"/>
      <c r="HL207" s="15"/>
      <c r="HM207" s="15"/>
      <c r="HN207" s="15"/>
      <c r="HO207" s="15"/>
      <c r="HP207" s="15"/>
      <c r="HQ207" s="15"/>
      <c r="HR207" s="15"/>
      <c r="HS207" s="15"/>
      <c r="HT207" s="15"/>
      <c r="HU207" s="15"/>
      <c r="HV207" s="15"/>
      <c r="HW207" s="15"/>
      <c r="HX207" s="15"/>
      <c r="HY207" s="15"/>
      <c r="HZ207" s="15"/>
      <c r="IA207" s="15"/>
      <c r="IB207" s="15"/>
      <c r="IC207" s="15"/>
      <c r="ID207" s="15"/>
      <c r="IE207" s="15"/>
      <c r="IF207" s="15"/>
      <c r="IG207" s="15"/>
      <c r="IH207" s="15"/>
      <c r="II207" s="15"/>
      <c r="IJ207" s="15"/>
      <c r="IK207" s="15"/>
      <c r="IL207" s="15"/>
      <c r="IM207" s="15"/>
      <c r="IN207" s="15"/>
      <c r="IO207" s="15"/>
      <c r="IP207" s="15"/>
      <c r="IQ207" s="15"/>
      <c r="IR207" s="15"/>
      <c r="IS207" s="15"/>
    </row>
    <row r="208" spans="1:253" ht="21.95" customHeight="1" outlineLevel="1" x14ac:dyDescent="0.25">
      <c r="A208" s="211" t="s">
        <v>22</v>
      </c>
      <c r="B208" s="391" t="s">
        <v>1272</v>
      </c>
      <c r="C208" s="574"/>
      <c r="D208" s="574"/>
      <c r="E208" s="635">
        <v>30</v>
      </c>
      <c r="F208" s="632"/>
      <c r="G208" s="628"/>
      <c r="H208" s="624">
        <v>30</v>
      </c>
      <c r="I208" s="624"/>
      <c r="J208" s="624"/>
      <c r="K208" s="415"/>
      <c r="L208" s="387">
        <f>E208</f>
        <v>30</v>
      </c>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c r="BI208" s="15"/>
      <c r="BJ208" s="15"/>
      <c r="BK208" s="15"/>
      <c r="BL208" s="15"/>
      <c r="BM208" s="15"/>
      <c r="BN208" s="15"/>
      <c r="BO208" s="15"/>
      <c r="BP208" s="15"/>
      <c r="BQ208" s="15"/>
      <c r="BR208" s="15"/>
      <c r="BS208" s="15"/>
      <c r="BT208" s="15"/>
      <c r="BU208" s="15"/>
      <c r="BV208" s="15"/>
      <c r="BW208" s="15"/>
      <c r="BX208" s="15"/>
      <c r="BY208" s="15"/>
      <c r="BZ208" s="15"/>
      <c r="CA208" s="15"/>
      <c r="CB208" s="15"/>
      <c r="CC208" s="15"/>
      <c r="CD208" s="15"/>
      <c r="CE208" s="15"/>
      <c r="CF208" s="15"/>
      <c r="CG208" s="15"/>
      <c r="CH208" s="15"/>
      <c r="CI208" s="15"/>
      <c r="CJ208" s="15"/>
      <c r="CK208" s="15"/>
      <c r="CL208" s="15"/>
      <c r="CM208" s="15"/>
      <c r="CN208" s="15"/>
      <c r="CO208" s="15"/>
      <c r="CP208" s="15"/>
      <c r="CQ208" s="15"/>
      <c r="CR208" s="15"/>
      <c r="CS208" s="15"/>
      <c r="CT208" s="15"/>
      <c r="CU208" s="15"/>
      <c r="CV208" s="15"/>
      <c r="CW208" s="15"/>
      <c r="CX208" s="15"/>
      <c r="CY208" s="15"/>
      <c r="CZ208" s="15"/>
      <c r="DA208" s="15"/>
      <c r="DB208" s="15"/>
      <c r="DC208" s="15"/>
      <c r="DD208" s="15"/>
      <c r="DE208" s="15"/>
      <c r="DF208" s="15"/>
      <c r="DG208" s="15"/>
      <c r="DH208" s="15"/>
      <c r="DI208" s="15"/>
      <c r="DJ208" s="15"/>
      <c r="DK208" s="15"/>
      <c r="DL208" s="15"/>
      <c r="DM208" s="15"/>
      <c r="DN208" s="15"/>
      <c r="DO208" s="15"/>
      <c r="DP208" s="15"/>
      <c r="DQ208" s="15"/>
      <c r="DR208" s="15"/>
      <c r="DS208" s="15"/>
      <c r="DT208" s="15"/>
      <c r="DU208" s="15"/>
      <c r="DV208" s="15"/>
      <c r="DW208" s="15"/>
      <c r="DX208" s="15"/>
      <c r="DY208" s="15"/>
      <c r="DZ208" s="15"/>
      <c r="EA208" s="15"/>
      <c r="EB208" s="15"/>
      <c r="EC208" s="15"/>
      <c r="ED208" s="15"/>
      <c r="EE208" s="15"/>
      <c r="EF208" s="15"/>
      <c r="EG208" s="15"/>
      <c r="EH208" s="15"/>
      <c r="EI208" s="15"/>
      <c r="EJ208" s="15"/>
      <c r="EK208" s="15"/>
      <c r="EL208" s="15"/>
      <c r="EM208" s="15"/>
      <c r="EN208" s="15"/>
      <c r="EO208" s="15"/>
      <c r="EP208" s="15"/>
      <c r="EQ208" s="15"/>
      <c r="ER208" s="15"/>
      <c r="ES208" s="15"/>
      <c r="ET208" s="15"/>
      <c r="EU208" s="15"/>
      <c r="EV208" s="15"/>
      <c r="EW208" s="15"/>
      <c r="EX208" s="15"/>
      <c r="EY208" s="15"/>
      <c r="EZ208" s="15"/>
      <c r="FA208" s="15"/>
      <c r="FB208" s="15"/>
      <c r="FC208" s="15"/>
      <c r="FD208" s="15"/>
      <c r="FE208" s="15"/>
      <c r="FF208" s="15"/>
      <c r="FG208" s="15"/>
      <c r="FH208" s="15"/>
      <c r="FI208" s="15"/>
      <c r="FJ208" s="15"/>
      <c r="FK208" s="15"/>
      <c r="FL208" s="15"/>
      <c r="FM208" s="15"/>
      <c r="FN208" s="15"/>
      <c r="FO208" s="15"/>
      <c r="FP208" s="15"/>
      <c r="FQ208" s="15"/>
      <c r="FR208" s="15"/>
      <c r="FS208" s="15"/>
      <c r="FT208" s="15"/>
      <c r="FU208" s="15"/>
      <c r="FV208" s="15"/>
      <c r="FW208" s="15"/>
      <c r="FX208" s="15"/>
      <c r="FY208" s="15"/>
      <c r="FZ208" s="15"/>
      <c r="GA208" s="15"/>
      <c r="GB208" s="15"/>
      <c r="GC208" s="15"/>
      <c r="GD208" s="15"/>
      <c r="GE208" s="15"/>
      <c r="GF208" s="15"/>
      <c r="GG208" s="15"/>
      <c r="GH208" s="15"/>
      <c r="GI208" s="15"/>
      <c r="GJ208" s="15"/>
      <c r="GK208" s="15"/>
      <c r="GL208" s="15"/>
      <c r="GM208" s="15"/>
      <c r="GN208" s="15"/>
      <c r="GO208" s="15"/>
      <c r="GP208" s="15"/>
      <c r="GQ208" s="15"/>
      <c r="GR208" s="15"/>
      <c r="GS208" s="15"/>
      <c r="GT208" s="15"/>
      <c r="GU208" s="15"/>
      <c r="GV208" s="15"/>
      <c r="GW208" s="15"/>
      <c r="GX208" s="15"/>
      <c r="GY208" s="15"/>
      <c r="GZ208" s="15"/>
      <c r="HA208" s="15"/>
      <c r="HB208" s="15"/>
      <c r="HC208" s="15"/>
      <c r="HD208" s="15"/>
      <c r="HE208" s="15"/>
      <c r="HF208" s="15"/>
      <c r="HG208" s="15"/>
      <c r="HH208" s="15"/>
      <c r="HI208" s="15"/>
      <c r="HJ208" s="15"/>
      <c r="HK208" s="15"/>
      <c r="HL208" s="15"/>
      <c r="HM208" s="15"/>
      <c r="HN208" s="15"/>
      <c r="HO208" s="15"/>
      <c r="HP208" s="15"/>
      <c r="HQ208" s="15"/>
      <c r="HR208" s="15"/>
      <c r="HS208" s="15"/>
      <c r="HT208" s="15"/>
      <c r="HU208" s="15"/>
      <c r="HV208" s="15"/>
      <c r="HW208" s="15"/>
      <c r="HX208" s="15"/>
      <c r="HY208" s="15"/>
      <c r="HZ208" s="15"/>
      <c r="IA208" s="15"/>
      <c r="IB208" s="15"/>
      <c r="IC208" s="15"/>
      <c r="ID208" s="15"/>
      <c r="IE208" s="15"/>
      <c r="IF208" s="15"/>
      <c r="IG208" s="15"/>
      <c r="IH208" s="15"/>
      <c r="II208" s="15"/>
      <c r="IJ208" s="15"/>
      <c r="IK208" s="15"/>
      <c r="IL208" s="15"/>
      <c r="IM208" s="15"/>
      <c r="IN208" s="15"/>
      <c r="IO208" s="15"/>
      <c r="IP208" s="15"/>
      <c r="IQ208" s="15"/>
      <c r="IR208" s="15"/>
      <c r="IS208" s="15"/>
    </row>
    <row r="209" spans="1:253" ht="21.95" customHeight="1" x14ac:dyDescent="0.25">
      <c r="A209" s="181">
        <v>3</v>
      </c>
      <c r="B209" s="203" t="s">
        <v>1050</v>
      </c>
      <c r="C209" s="415"/>
      <c r="D209" s="415"/>
      <c r="E209" s="623">
        <f>E210+SUM(E212:E216)</f>
        <v>4943.79</v>
      </c>
      <c r="F209" s="623">
        <v>10</v>
      </c>
      <c r="G209" s="623">
        <f>G210+SUM(G212:G216)</f>
        <v>4413.79</v>
      </c>
      <c r="H209" s="623">
        <f>H210+SUM(H212:H216)</f>
        <v>530</v>
      </c>
      <c r="I209" s="623"/>
      <c r="J209" s="623"/>
      <c r="K209" s="415"/>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row>
    <row r="210" spans="1:253" ht="33.6" customHeight="1" outlineLevel="1" x14ac:dyDescent="0.25">
      <c r="A210" s="211" t="s">
        <v>22</v>
      </c>
      <c r="B210" s="394" t="s">
        <v>1274</v>
      </c>
      <c r="C210" s="571"/>
      <c r="D210" s="571"/>
      <c r="E210" s="630">
        <f>G210+H210</f>
        <v>2019.4570000000001</v>
      </c>
      <c r="F210" s="630"/>
      <c r="G210" s="630">
        <f>85.555+1533.902+'Chi khác'!N14+300</f>
        <v>2019.4570000000001</v>
      </c>
      <c r="H210" s="630"/>
      <c r="I210" s="630"/>
      <c r="J210" s="628"/>
      <c r="K210" s="546"/>
      <c r="L210" s="198"/>
      <c r="M210" s="198"/>
      <c r="N210" s="198"/>
      <c r="O210" s="198"/>
      <c r="P210" s="198"/>
      <c r="Q210" s="198"/>
      <c r="R210" s="198"/>
      <c r="S210" s="198"/>
      <c r="T210" s="198"/>
      <c r="U210" s="198"/>
      <c r="V210" s="198"/>
      <c r="W210" s="198"/>
      <c r="X210" s="198"/>
      <c r="Y210" s="198"/>
      <c r="Z210" s="198"/>
      <c r="AA210" s="198"/>
      <c r="AB210" s="198"/>
      <c r="AC210" s="198"/>
      <c r="AD210" s="198"/>
      <c r="AE210" s="198"/>
      <c r="AF210" s="198"/>
      <c r="AG210" s="198"/>
      <c r="AH210" s="198"/>
      <c r="AI210" s="198"/>
      <c r="AJ210" s="198"/>
      <c r="AK210" s="198"/>
      <c r="AL210" s="198"/>
      <c r="AM210" s="198"/>
      <c r="AN210" s="198"/>
      <c r="AO210" s="198"/>
      <c r="AP210" s="198"/>
      <c r="AQ210" s="198"/>
      <c r="AR210" s="198"/>
      <c r="AS210" s="198"/>
      <c r="AT210" s="198"/>
      <c r="AU210" s="198"/>
      <c r="AV210" s="198"/>
      <c r="AW210" s="198"/>
      <c r="AX210" s="198"/>
      <c r="AY210" s="198"/>
      <c r="AZ210" s="198"/>
      <c r="BA210" s="198"/>
      <c r="BB210" s="198"/>
      <c r="BC210" s="198"/>
      <c r="BD210" s="198"/>
      <c r="BE210" s="198"/>
      <c r="BF210" s="198"/>
      <c r="BG210" s="198"/>
      <c r="BH210" s="198"/>
      <c r="BI210" s="198"/>
      <c r="BJ210" s="198"/>
      <c r="BK210" s="198"/>
      <c r="BL210" s="198"/>
      <c r="BM210" s="198"/>
      <c r="BN210" s="198"/>
      <c r="BO210" s="198"/>
      <c r="BP210" s="198"/>
      <c r="BQ210" s="198"/>
      <c r="BR210" s="198"/>
      <c r="BS210" s="198"/>
      <c r="BT210" s="198"/>
      <c r="BU210" s="198"/>
      <c r="BV210" s="198"/>
      <c r="BW210" s="198"/>
      <c r="BX210" s="198"/>
      <c r="BY210" s="198"/>
      <c r="BZ210" s="198"/>
      <c r="CA210" s="198"/>
      <c r="CB210" s="198"/>
      <c r="CC210" s="198"/>
      <c r="CD210" s="198"/>
      <c r="CE210" s="198"/>
      <c r="CF210" s="198"/>
      <c r="CG210" s="198"/>
      <c r="CH210" s="198"/>
      <c r="CI210" s="198"/>
      <c r="CJ210" s="198"/>
      <c r="CK210" s="198"/>
      <c r="CL210" s="198"/>
      <c r="CM210" s="198"/>
      <c r="CN210" s="198"/>
      <c r="CO210" s="198"/>
      <c r="CP210" s="198"/>
      <c r="CQ210" s="198"/>
      <c r="CR210" s="198"/>
      <c r="CS210" s="198"/>
      <c r="CT210" s="198"/>
      <c r="CU210" s="198"/>
      <c r="CV210" s="198"/>
      <c r="CW210" s="198"/>
      <c r="CX210" s="198"/>
      <c r="CY210" s="198"/>
      <c r="CZ210" s="198"/>
      <c r="DA210" s="198"/>
      <c r="DB210" s="198"/>
      <c r="DC210" s="198"/>
      <c r="DD210" s="198"/>
      <c r="DE210" s="198"/>
      <c r="DF210" s="198"/>
      <c r="DG210" s="198"/>
      <c r="DH210" s="198"/>
      <c r="DI210" s="198"/>
      <c r="DJ210" s="198"/>
      <c r="DK210" s="198"/>
      <c r="DL210" s="198"/>
      <c r="DM210" s="198"/>
      <c r="DN210" s="198"/>
      <c r="DO210" s="198"/>
      <c r="DP210" s="198"/>
      <c r="DQ210" s="198"/>
      <c r="DR210" s="198"/>
      <c r="DS210" s="198"/>
      <c r="DT210" s="198"/>
      <c r="DU210" s="198"/>
      <c r="DV210" s="198"/>
      <c r="DW210" s="198"/>
      <c r="DX210" s="198"/>
      <c r="DY210" s="198"/>
      <c r="DZ210" s="198"/>
      <c r="EA210" s="198"/>
      <c r="EB210" s="198"/>
      <c r="EC210" s="198"/>
      <c r="ED210" s="198"/>
      <c r="EE210" s="198"/>
      <c r="EF210" s="198"/>
      <c r="EG210" s="198"/>
      <c r="EH210" s="198"/>
      <c r="EI210" s="198"/>
      <c r="EJ210" s="198"/>
      <c r="EK210" s="198"/>
      <c r="EL210" s="198"/>
      <c r="EM210" s="198"/>
      <c r="EN210" s="198"/>
      <c r="EO210" s="198"/>
      <c r="EP210" s="198"/>
      <c r="EQ210" s="198"/>
      <c r="ER210" s="198"/>
      <c r="ES210" s="198"/>
      <c r="ET210" s="198"/>
      <c r="EU210" s="198"/>
      <c r="EV210" s="198"/>
      <c r="EW210" s="198"/>
      <c r="EX210" s="198"/>
      <c r="EY210" s="198"/>
      <c r="EZ210" s="198"/>
      <c r="FA210" s="198"/>
      <c r="FB210" s="198"/>
      <c r="FC210" s="198"/>
      <c r="FD210" s="198"/>
      <c r="FE210" s="198"/>
      <c r="FF210" s="198"/>
      <c r="FG210" s="198"/>
      <c r="FH210" s="198"/>
      <c r="FI210" s="198"/>
      <c r="FJ210" s="198"/>
      <c r="FK210" s="198"/>
      <c r="FL210" s="198"/>
      <c r="FM210" s="198"/>
      <c r="FN210" s="198"/>
      <c r="FO210" s="198"/>
      <c r="FP210" s="198"/>
      <c r="FQ210" s="198"/>
      <c r="FR210" s="198"/>
      <c r="FS210" s="198"/>
      <c r="FT210" s="198"/>
      <c r="FU210" s="198"/>
      <c r="FV210" s="198"/>
      <c r="FW210" s="198"/>
      <c r="FX210" s="198"/>
      <c r="FY210" s="198"/>
      <c r="FZ210" s="198"/>
      <c r="GA210" s="198"/>
      <c r="GB210" s="198"/>
      <c r="GC210" s="198"/>
      <c r="GD210" s="198"/>
      <c r="GE210" s="198"/>
      <c r="GF210" s="198"/>
      <c r="GG210" s="198"/>
      <c r="GH210" s="198"/>
      <c r="GI210" s="198"/>
      <c r="GJ210" s="198"/>
      <c r="GK210" s="198"/>
      <c r="GL210" s="198"/>
      <c r="GM210" s="198"/>
      <c r="GN210" s="198"/>
      <c r="GO210" s="198"/>
      <c r="GP210" s="198"/>
      <c r="GQ210" s="198"/>
      <c r="GR210" s="198"/>
      <c r="GS210" s="198"/>
      <c r="GT210" s="198"/>
      <c r="GU210" s="198"/>
      <c r="GV210" s="198"/>
      <c r="GW210" s="198"/>
      <c r="GX210" s="198"/>
      <c r="GY210" s="198"/>
      <c r="GZ210" s="198"/>
      <c r="HA210" s="198"/>
      <c r="HB210" s="198"/>
      <c r="HC210" s="198"/>
      <c r="HD210" s="198"/>
      <c r="HE210" s="198"/>
      <c r="HF210" s="198"/>
      <c r="HG210" s="198"/>
      <c r="HH210" s="198"/>
      <c r="HI210" s="198"/>
      <c r="HJ210" s="198"/>
      <c r="HK210" s="198"/>
      <c r="HL210" s="198"/>
      <c r="HM210" s="198"/>
      <c r="HN210" s="198"/>
      <c r="HO210" s="198"/>
      <c r="HP210" s="198"/>
      <c r="HQ210" s="198"/>
      <c r="HR210" s="198"/>
      <c r="HS210" s="198"/>
      <c r="HT210" s="198"/>
      <c r="HU210" s="198"/>
      <c r="HV210" s="198"/>
      <c r="HW210" s="198"/>
      <c r="HX210" s="198"/>
      <c r="HY210" s="198"/>
      <c r="HZ210" s="198"/>
      <c r="IA210" s="198"/>
      <c r="IB210" s="198"/>
      <c r="IC210" s="198"/>
      <c r="ID210" s="198"/>
      <c r="IE210" s="198"/>
      <c r="IF210" s="198"/>
      <c r="IG210" s="198"/>
      <c r="IH210" s="198"/>
      <c r="II210" s="198"/>
      <c r="IJ210" s="198"/>
      <c r="IK210" s="198"/>
      <c r="IL210" s="198"/>
      <c r="IM210" s="198"/>
      <c r="IN210" s="198"/>
      <c r="IO210" s="198"/>
      <c r="IP210" s="198"/>
      <c r="IQ210" s="198"/>
      <c r="IR210" s="198"/>
      <c r="IS210" s="198"/>
    </row>
    <row r="211" spans="1:253" ht="21" customHeight="1" outlineLevel="1" x14ac:dyDescent="0.25">
      <c r="A211" s="211" t="s">
        <v>22</v>
      </c>
      <c r="B211" s="384" t="s">
        <v>1042</v>
      </c>
      <c r="C211" s="572"/>
      <c r="D211" s="572"/>
      <c r="E211" s="631">
        <f t="shared" ref="E211:E216" si="19">G211+H211</f>
        <v>10</v>
      </c>
      <c r="F211" s="626"/>
      <c r="G211" s="631">
        <f>'Chi khác'!O14</f>
        <v>10</v>
      </c>
      <c r="H211" s="624"/>
      <c r="I211" s="624"/>
      <c r="J211" s="624"/>
      <c r="K211" s="415"/>
    </row>
    <row r="212" spans="1:253" ht="21" customHeight="1" outlineLevel="1" x14ac:dyDescent="0.25">
      <c r="A212" s="211" t="s">
        <v>22</v>
      </c>
      <c r="B212" s="392" t="s">
        <v>1051</v>
      </c>
      <c r="C212" s="573"/>
      <c r="D212" s="573"/>
      <c r="E212" s="635">
        <f t="shared" si="19"/>
        <v>330</v>
      </c>
      <c r="F212" s="624"/>
      <c r="G212" s="628"/>
      <c r="H212" s="624">
        <v>330</v>
      </c>
      <c r="I212" s="624"/>
      <c r="J212" s="624"/>
      <c r="K212" s="546"/>
      <c r="L212" s="387">
        <f>E212</f>
        <v>330</v>
      </c>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c r="BI212" s="15"/>
      <c r="BJ212" s="15"/>
      <c r="BK212" s="15"/>
      <c r="BL212" s="15"/>
      <c r="BM212" s="15"/>
      <c r="BN212" s="15"/>
      <c r="BO212" s="15"/>
      <c r="BP212" s="15"/>
      <c r="BQ212" s="15"/>
      <c r="BR212" s="15"/>
      <c r="BS212" s="15"/>
      <c r="BT212" s="15"/>
      <c r="BU212" s="15"/>
      <c r="BV212" s="15"/>
      <c r="BW212" s="15"/>
      <c r="BX212" s="15"/>
      <c r="BY212" s="15"/>
      <c r="BZ212" s="15"/>
      <c r="CA212" s="15"/>
      <c r="CB212" s="15"/>
      <c r="CC212" s="15"/>
      <c r="CD212" s="15"/>
      <c r="CE212" s="15"/>
      <c r="CF212" s="15"/>
      <c r="CG212" s="15"/>
      <c r="CH212" s="15"/>
      <c r="CI212" s="15"/>
      <c r="CJ212" s="15"/>
      <c r="CK212" s="15"/>
      <c r="CL212" s="15"/>
      <c r="CM212" s="15"/>
      <c r="CN212" s="15"/>
      <c r="CO212" s="15"/>
      <c r="CP212" s="15"/>
      <c r="CQ212" s="15"/>
      <c r="CR212" s="15"/>
      <c r="CS212" s="15"/>
      <c r="CT212" s="15"/>
      <c r="CU212" s="15"/>
      <c r="CV212" s="15"/>
      <c r="CW212" s="15"/>
      <c r="CX212" s="15"/>
      <c r="CY212" s="15"/>
      <c r="CZ212" s="15"/>
      <c r="DA212" s="15"/>
      <c r="DB212" s="15"/>
      <c r="DC212" s="15"/>
      <c r="DD212" s="15"/>
      <c r="DE212" s="15"/>
      <c r="DF212" s="15"/>
      <c r="DG212" s="15"/>
      <c r="DH212" s="15"/>
      <c r="DI212" s="15"/>
      <c r="DJ212" s="15"/>
      <c r="DK212" s="15"/>
      <c r="DL212" s="15"/>
      <c r="DM212" s="15"/>
      <c r="DN212" s="15"/>
      <c r="DO212" s="15"/>
      <c r="DP212" s="15"/>
      <c r="DQ212" s="15"/>
      <c r="DR212" s="15"/>
      <c r="DS212" s="15"/>
      <c r="DT212" s="15"/>
      <c r="DU212" s="15"/>
      <c r="DV212" s="15"/>
      <c r="DW212" s="15"/>
      <c r="DX212" s="15"/>
      <c r="DY212" s="15"/>
      <c r="DZ212" s="15"/>
      <c r="EA212" s="15"/>
      <c r="EB212" s="15"/>
      <c r="EC212" s="15"/>
      <c r="ED212" s="15"/>
      <c r="EE212" s="15"/>
      <c r="EF212" s="15"/>
      <c r="EG212" s="15"/>
      <c r="EH212" s="15"/>
      <c r="EI212" s="15"/>
      <c r="EJ212" s="15"/>
      <c r="EK212" s="15"/>
      <c r="EL212" s="15"/>
      <c r="EM212" s="15"/>
      <c r="EN212" s="15"/>
      <c r="EO212" s="15"/>
      <c r="EP212" s="15"/>
      <c r="EQ212" s="15"/>
      <c r="ER212" s="15"/>
      <c r="ES212" s="15"/>
      <c r="ET212" s="15"/>
      <c r="EU212" s="15"/>
      <c r="EV212" s="15"/>
      <c r="EW212" s="15"/>
      <c r="EX212" s="15"/>
      <c r="EY212" s="15"/>
      <c r="EZ212" s="15"/>
      <c r="FA212" s="15"/>
      <c r="FB212" s="15"/>
      <c r="FC212" s="15"/>
      <c r="FD212" s="15"/>
      <c r="FE212" s="15"/>
      <c r="FF212" s="15"/>
      <c r="FG212" s="15"/>
      <c r="FH212" s="15"/>
      <c r="FI212" s="15"/>
      <c r="FJ212" s="15"/>
      <c r="FK212" s="15"/>
      <c r="FL212" s="15"/>
      <c r="FM212" s="15"/>
      <c r="FN212" s="15"/>
      <c r="FO212" s="15"/>
      <c r="FP212" s="15"/>
      <c r="FQ212" s="15"/>
      <c r="FR212" s="15"/>
      <c r="FS212" s="15"/>
      <c r="FT212" s="15"/>
      <c r="FU212" s="15"/>
      <c r="FV212" s="15"/>
      <c r="FW212" s="15"/>
      <c r="FX212" s="15"/>
      <c r="FY212" s="15"/>
      <c r="FZ212" s="15"/>
      <c r="GA212" s="15"/>
      <c r="GB212" s="15"/>
      <c r="GC212" s="15"/>
      <c r="GD212" s="15"/>
      <c r="GE212" s="15"/>
      <c r="GF212" s="15"/>
      <c r="GG212" s="15"/>
      <c r="GH212" s="15"/>
      <c r="GI212" s="15"/>
      <c r="GJ212" s="15"/>
      <c r="GK212" s="15"/>
      <c r="GL212" s="15"/>
      <c r="GM212" s="15"/>
      <c r="GN212" s="15"/>
      <c r="GO212" s="15"/>
      <c r="GP212" s="15"/>
      <c r="GQ212" s="15"/>
      <c r="GR212" s="15"/>
      <c r="GS212" s="15"/>
      <c r="GT212" s="15"/>
      <c r="GU212" s="15"/>
      <c r="GV212" s="15"/>
      <c r="GW212" s="15"/>
      <c r="GX212" s="15"/>
      <c r="GY212" s="15"/>
      <c r="GZ212" s="15"/>
      <c r="HA212" s="15"/>
      <c r="HB212" s="15"/>
      <c r="HC212" s="15"/>
      <c r="HD212" s="15"/>
      <c r="HE212" s="15"/>
      <c r="HF212" s="15"/>
      <c r="HG212" s="15"/>
      <c r="HH212" s="15"/>
      <c r="HI212" s="15"/>
      <c r="HJ212" s="15"/>
      <c r="HK212" s="15"/>
      <c r="HL212" s="15"/>
      <c r="HM212" s="15"/>
      <c r="HN212" s="15"/>
      <c r="HO212" s="15"/>
      <c r="HP212" s="15"/>
      <c r="HQ212" s="15"/>
      <c r="HR212" s="15"/>
      <c r="HS212" s="15"/>
      <c r="HT212" s="15"/>
      <c r="HU212" s="15"/>
      <c r="HV212" s="15"/>
      <c r="HW212" s="15"/>
      <c r="HX212" s="15"/>
      <c r="HY212" s="15"/>
      <c r="HZ212" s="15"/>
      <c r="IA212" s="15"/>
      <c r="IB212" s="15"/>
      <c r="IC212" s="15"/>
      <c r="ID212" s="15"/>
      <c r="IE212" s="15"/>
      <c r="IF212" s="15"/>
      <c r="IG212" s="15"/>
      <c r="IH212" s="15"/>
      <c r="II212" s="15"/>
      <c r="IJ212" s="15"/>
      <c r="IK212" s="15"/>
      <c r="IL212" s="15"/>
      <c r="IM212" s="15"/>
      <c r="IN212" s="15"/>
      <c r="IO212" s="15"/>
      <c r="IP212" s="15"/>
      <c r="IQ212" s="15"/>
      <c r="IR212" s="15"/>
      <c r="IS212" s="15"/>
    </row>
    <row r="213" spans="1:253" ht="37.700000000000003" customHeight="1" outlineLevel="1" x14ac:dyDescent="0.25">
      <c r="A213" s="211" t="s">
        <v>22</v>
      </c>
      <c r="B213" s="202" t="s">
        <v>1046</v>
      </c>
      <c r="C213" s="528"/>
      <c r="D213" s="528"/>
      <c r="E213" s="628">
        <f t="shared" si="19"/>
        <v>2066.0329999999999</v>
      </c>
      <c r="F213" s="624"/>
      <c r="G213" s="628">
        <v>2066.0329999999999</v>
      </c>
      <c r="H213" s="624"/>
      <c r="I213" s="624"/>
      <c r="J213" s="624"/>
      <c r="K213" s="4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c r="BI213" s="15"/>
      <c r="BJ213" s="15"/>
      <c r="BK213" s="15"/>
      <c r="BL213" s="15"/>
      <c r="BM213" s="15"/>
      <c r="BN213" s="15"/>
      <c r="BO213" s="15"/>
      <c r="BP213" s="15"/>
      <c r="BQ213" s="15"/>
      <c r="BR213" s="15"/>
      <c r="BS213" s="15"/>
      <c r="BT213" s="15"/>
      <c r="BU213" s="15"/>
      <c r="BV213" s="15"/>
      <c r="BW213" s="15"/>
      <c r="BX213" s="15"/>
      <c r="BY213" s="15"/>
      <c r="BZ213" s="15"/>
      <c r="CA213" s="15"/>
      <c r="CB213" s="15"/>
      <c r="CC213" s="15"/>
      <c r="CD213" s="15"/>
      <c r="CE213" s="15"/>
      <c r="CF213" s="15"/>
      <c r="CG213" s="15"/>
      <c r="CH213" s="15"/>
      <c r="CI213" s="15"/>
      <c r="CJ213" s="15"/>
      <c r="CK213" s="15"/>
      <c r="CL213" s="15"/>
      <c r="CM213" s="15"/>
      <c r="CN213" s="15"/>
      <c r="CO213" s="15"/>
      <c r="CP213" s="15"/>
      <c r="CQ213" s="15"/>
      <c r="CR213" s="15"/>
      <c r="CS213" s="15"/>
      <c r="CT213" s="15"/>
      <c r="CU213" s="15"/>
      <c r="CV213" s="15"/>
      <c r="CW213" s="15"/>
      <c r="CX213" s="15"/>
      <c r="CY213" s="15"/>
      <c r="CZ213" s="15"/>
      <c r="DA213" s="15"/>
      <c r="DB213" s="15"/>
      <c r="DC213" s="15"/>
      <c r="DD213" s="15"/>
      <c r="DE213" s="15"/>
      <c r="DF213" s="15"/>
      <c r="DG213" s="15"/>
      <c r="DH213" s="15"/>
      <c r="DI213" s="15"/>
      <c r="DJ213" s="15"/>
      <c r="DK213" s="15"/>
      <c r="DL213" s="15"/>
      <c r="DM213" s="15"/>
      <c r="DN213" s="15"/>
      <c r="DO213" s="15"/>
      <c r="DP213" s="15"/>
      <c r="DQ213" s="15"/>
      <c r="DR213" s="15"/>
      <c r="DS213" s="15"/>
      <c r="DT213" s="15"/>
      <c r="DU213" s="15"/>
      <c r="DV213" s="15"/>
      <c r="DW213" s="15"/>
      <c r="DX213" s="15"/>
      <c r="DY213" s="15"/>
      <c r="DZ213" s="15"/>
      <c r="EA213" s="15"/>
      <c r="EB213" s="15"/>
      <c r="EC213" s="15"/>
      <c r="ED213" s="15"/>
      <c r="EE213" s="15"/>
      <c r="EF213" s="15"/>
      <c r="EG213" s="15"/>
      <c r="EH213" s="15"/>
      <c r="EI213" s="15"/>
      <c r="EJ213" s="15"/>
      <c r="EK213" s="15"/>
      <c r="EL213" s="15"/>
      <c r="EM213" s="15"/>
      <c r="EN213" s="15"/>
      <c r="EO213" s="15"/>
      <c r="EP213" s="15"/>
      <c r="EQ213" s="15"/>
      <c r="ER213" s="15"/>
      <c r="ES213" s="15"/>
      <c r="ET213" s="15"/>
      <c r="EU213" s="15"/>
      <c r="EV213" s="15"/>
      <c r="EW213" s="15"/>
      <c r="EX213" s="15"/>
      <c r="EY213" s="15"/>
      <c r="EZ213" s="15"/>
      <c r="FA213" s="15"/>
      <c r="FB213" s="15"/>
      <c r="FC213" s="15"/>
      <c r="FD213" s="15"/>
      <c r="FE213" s="15"/>
      <c r="FF213" s="15"/>
      <c r="FG213" s="15"/>
      <c r="FH213" s="15"/>
      <c r="FI213" s="15"/>
      <c r="FJ213" s="15"/>
      <c r="FK213" s="15"/>
      <c r="FL213" s="15"/>
      <c r="FM213" s="15"/>
      <c r="FN213" s="15"/>
      <c r="FO213" s="15"/>
      <c r="FP213" s="15"/>
      <c r="FQ213" s="15"/>
      <c r="FR213" s="15"/>
      <c r="FS213" s="15"/>
      <c r="FT213" s="15"/>
      <c r="FU213" s="15"/>
      <c r="FV213" s="15"/>
      <c r="FW213" s="15"/>
      <c r="FX213" s="15"/>
      <c r="FY213" s="15"/>
      <c r="FZ213" s="15"/>
      <c r="GA213" s="15"/>
      <c r="GB213" s="15"/>
      <c r="GC213" s="15"/>
      <c r="GD213" s="15"/>
      <c r="GE213" s="15"/>
      <c r="GF213" s="15"/>
      <c r="GG213" s="15"/>
      <c r="GH213" s="15"/>
      <c r="GI213" s="15"/>
      <c r="GJ213" s="15"/>
      <c r="GK213" s="15"/>
      <c r="GL213" s="15"/>
      <c r="GM213" s="15"/>
      <c r="GN213" s="15"/>
      <c r="GO213" s="15"/>
      <c r="GP213" s="15"/>
      <c r="GQ213" s="15"/>
      <c r="GR213" s="15"/>
      <c r="GS213" s="15"/>
      <c r="GT213" s="15"/>
      <c r="GU213" s="15"/>
      <c r="GV213" s="15"/>
      <c r="GW213" s="15"/>
      <c r="GX213" s="15"/>
      <c r="GY213" s="15"/>
      <c r="GZ213" s="15"/>
      <c r="HA213" s="15"/>
      <c r="HB213" s="15"/>
      <c r="HC213" s="15"/>
      <c r="HD213" s="15"/>
      <c r="HE213" s="15"/>
      <c r="HF213" s="15"/>
      <c r="HG213" s="15"/>
      <c r="HH213" s="15"/>
      <c r="HI213" s="15"/>
      <c r="HJ213" s="15"/>
      <c r="HK213" s="15"/>
      <c r="HL213" s="15"/>
      <c r="HM213" s="15"/>
      <c r="HN213" s="15"/>
      <c r="HO213" s="15"/>
      <c r="HP213" s="15"/>
      <c r="HQ213" s="15"/>
      <c r="HR213" s="15"/>
      <c r="HS213" s="15"/>
      <c r="HT213" s="15"/>
      <c r="HU213" s="15"/>
      <c r="HV213" s="15"/>
      <c r="HW213" s="15"/>
      <c r="HX213" s="15"/>
      <c r="HY213" s="15"/>
      <c r="HZ213" s="15"/>
      <c r="IA213" s="15"/>
      <c r="IB213" s="15"/>
      <c r="IC213" s="15"/>
      <c r="ID213" s="15"/>
      <c r="IE213" s="15"/>
      <c r="IF213" s="15"/>
      <c r="IG213" s="15"/>
      <c r="IH213" s="15"/>
      <c r="II213" s="15"/>
      <c r="IJ213" s="15"/>
      <c r="IK213" s="15"/>
      <c r="IL213" s="15"/>
      <c r="IM213" s="15"/>
      <c r="IN213" s="15"/>
      <c r="IO213" s="15"/>
      <c r="IP213" s="15"/>
      <c r="IQ213" s="15"/>
      <c r="IR213" s="15"/>
      <c r="IS213" s="15"/>
    </row>
    <row r="214" spans="1:253" ht="26.1" customHeight="1" outlineLevel="1" x14ac:dyDescent="0.25">
      <c r="A214" s="211" t="s">
        <v>22</v>
      </c>
      <c r="B214" s="212" t="s">
        <v>1047</v>
      </c>
      <c r="C214" s="546"/>
      <c r="D214" s="546"/>
      <c r="E214" s="628">
        <f t="shared" si="19"/>
        <v>328.3</v>
      </c>
      <c r="F214" s="624"/>
      <c r="G214" s="628">
        <f>28.5+299.8</f>
        <v>328.3</v>
      </c>
      <c r="H214" s="624"/>
      <c r="I214" s="624"/>
      <c r="J214" s="624"/>
      <c r="K214" s="4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c r="BI214" s="15"/>
      <c r="BJ214" s="15"/>
      <c r="BK214" s="15"/>
      <c r="BL214" s="15"/>
      <c r="BM214" s="15"/>
      <c r="BN214" s="15"/>
      <c r="BO214" s="15"/>
      <c r="BP214" s="15"/>
      <c r="BQ214" s="15"/>
      <c r="BR214" s="15"/>
      <c r="BS214" s="15"/>
      <c r="BT214" s="15"/>
      <c r="BU214" s="15"/>
      <c r="BV214" s="15"/>
      <c r="BW214" s="15"/>
      <c r="BX214" s="15"/>
      <c r="BY214" s="15"/>
      <c r="BZ214" s="15"/>
      <c r="CA214" s="15"/>
      <c r="CB214" s="15"/>
      <c r="CC214" s="15"/>
      <c r="CD214" s="15"/>
      <c r="CE214" s="15"/>
      <c r="CF214" s="15"/>
      <c r="CG214" s="15"/>
      <c r="CH214" s="15"/>
      <c r="CI214" s="15"/>
      <c r="CJ214" s="15"/>
      <c r="CK214" s="15"/>
      <c r="CL214" s="15"/>
      <c r="CM214" s="15"/>
      <c r="CN214" s="15"/>
      <c r="CO214" s="15"/>
      <c r="CP214" s="15"/>
      <c r="CQ214" s="15"/>
      <c r="CR214" s="15"/>
      <c r="CS214" s="15"/>
      <c r="CT214" s="15"/>
      <c r="CU214" s="15"/>
      <c r="CV214" s="15"/>
      <c r="CW214" s="15"/>
      <c r="CX214" s="15"/>
      <c r="CY214" s="15"/>
      <c r="CZ214" s="15"/>
      <c r="DA214" s="15"/>
      <c r="DB214" s="15"/>
      <c r="DC214" s="15"/>
      <c r="DD214" s="15"/>
      <c r="DE214" s="15"/>
      <c r="DF214" s="15"/>
      <c r="DG214" s="15"/>
      <c r="DH214" s="15"/>
      <c r="DI214" s="15"/>
      <c r="DJ214" s="15"/>
      <c r="DK214" s="15"/>
      <c r="DL214" s="15"/>
      <c r="DM214" s="15"/>
      <c r="DN214" s="15"/>
      <c r="DO214" s="15"/>
      <c r="DP214" s="15"/>
      <c r="DQ214" s="15"/>
      <c r="DR214" s="15"/>
      <c r="DS214" s="15"/>
      <c r="DT214" s="15"/>
      <c r="DU214" s="15"/>
      <c r="DV214" s="15"/>
      <c r="DW214" s="15"/>
      <c r="DX214" s="15"/>
      <c r="DY214" s="15"/>
      <c r="DZ214" s="15"/>
      <c r="EA214" s="15"/>
      <c r="EB214" s="15"/>
      <c r="EC214" s="15"/>
      <c r="ED214" s="15"/>
      <c r="EE214" s="15"/>
      <c r="EF214" s="15"/>
      <c r="EG214" s="15"/>
      <c r="EH214" s="15"/>
      <c r="EI214" s="15"/>
      <c r="EJ214" s="15"/>
      <c r="EK214" s="15"/>
      <c r="EL214" s="15"/>
      <c r="EM214" s="15"/>
      <c r="EN214" s="15"/>
      <c r="EO214" s="15"/>
      <c r="EP214" s="15"/>
      <c r="EQ214" s="15"/>
      <c r="ER214" s="15"/>
      <c r="ES214" s="15"/>
      <c r="ET214" s="15"/>
      <c r="EU214" s="15"/>
      <c r="EV214" s="15"/>
      <c r="EW214" s="15"/>
      <c r="EX214" s="15"/>
      <c r="EY214" s="15"/>
      <c r="EZ214" s="15"/>
      <c r="FA214" s="15"/>
      <c r="FB214" s="15"/>
      <c r="FC214" s="15"/>
      <c r="FD214" s="15"/>
      <c r="FE214" s="15"/>
      <c r="FF214" s="15"/>
      <c r="FG214" s="15"/>
      <c r="FH214" s="15"/>
      <c r="FI214" s="15"/>
      <c r="FJ214" s="15"/>
      <c r="FK214" s="15"/>
      <c r="FL214" s="15"/>
      <c r="FM214" s="15"/>
      <c r="FN214" s="15"/>
      <c r="FO214" s="15"/>
      <c r="FP214" s="15"/>
      <c r="FQ214" s="15"/>
      <c r="FR214" s="15"/>
      <c r="FS214" s="15"/>
      <c r="FT214" s="15"/>
      <c r="FU214" s="15"/>
      <c r="FV214" s="15"/>
      <c r="FW214" s="15"/>
      <c r="FX214" s="15"/>
      <c r="FY214" s="15"/>
      <c r="FZ214" s="15"/>
      <c r="GA214" s="15"/>
      <c r="GB214" s="15"/>
      <c r="GC214" s="15"/>
      <c r="GD214" s="15"/>
      <c r="GE214" s="15"/>
      <c r="GF214" s="15"/>
      <c r="GG214" s="15"/>
      <c r="GH214" s="15"/>
      <c r="GI214" s="15"/>
      <c r="GJ214" s="15"/>
      <c r="GK214" s="15"/>
      <c r="GL214" s="15"/>
      <c r="GM214" s="15"/>
      <c r="GN214" s="15"/>
      <c r="GO214" s="15"/>
      <c r="GP214" s="15"/>
      <c r="GQ214" s="15"/>
      <c r="GR214" s="15"/>
      <c r="GS214" s="15"/>
      <c r="GT214" s="15"/>
      <c r="GU214" s="15"/>
      <c r="GV214" s="15"/>
      <c r="GW214" s="15"/>
      <c r="GX214" s="15"/>
      <c r="GY214" s="15"/>
      <c r="GZ214" s="15"/>
      <c r="HA214" s="15"/>
      <c r="HB214" s="15"/>
      <c r="HC214" s="15"/>
      <c r="HD214" s="15"/>
      <c r="HE214" s="15"/>
      <c r="HF214" s="15"/>
      <c r="HG214" s="15"/>
      <c r="HH214" s="15"/>
      <c r="HI214" s="15"/>
      <c r="HJ214" s="15"/>
      <c r="HK214" s="15"/>
      <c r="HL214" s="15"/>
      <c r="HM214" s="15"/>
      <c r="HN214" s="15"/>
      <c r="HO214" s="15"/>
      <c r="HP214" s="15"/>
      <c r="HQ214" s="15"/>
      <c r="HR214" s="15"/>
      <c r="HS214" s="15"/>
      <c r="HT214" s="15"/>
      <c r="HU214" s="15"/>
      <c r="HV214" s="15"/>
      <c r="HW214" s="15"/>
      <c r="HX214" s="15"/>
      <c r="HY214" s="15"/>
      <c r="HZ214" s="15"/>
      <c r="IA214" s="15"/>
      <c r="IB214" s="15"/>
      <c r="IC214" s="15"/>
      <c r="ID214" s="15"/>
      <c r="IE214" s="15"/>
      <c r="IF214" s="15"/>
      <c r="IG214" s="15"/>
      <c r="IH214" s="15"/>
      <c r="II214" s="15"/>
      <c r="IJ214" s="15"/>
      <c r="IK214" s="15"/>
      <c r="IL214" s="15"/>
      <c r="IM214" s="15"/>
      <c r="IN214" s="15"/>
      <c r="IO214" s="15"/>
      <c r="IP214" s="15"/>
      <c r="IQ214" s="15"/>
      <c r="IR214" s="15"/>
      <c r="IS214" s="15"/>
    </row>
    <row r="215" spans="1:253" ht="36" customHeight="1" outlineLevel="1" x14ac:dyDescent="0.25">
      <c r="A215" s="211" t="s">
        <v>22</v>
      </c>
      <c r="B215" s="392" t="s">
        <v>1259</v>
      </c>
      <c r="C215" s="573"/>
      <c r="D215" s="573"/>
      <c r="E215" s="635">
        <f t="shared" si="19"/>
        <v>170</v>
      </c>
      <c r="F215" s="624"/>
      <c r="G215" s="628"/>
      <c r="H215" s="624">
        <v>170</v>
      </c>
      <c r="I215" s="624"/>
      <c r="J215" s="624"/>
      <c r="K215" s="415"/>
      <c r="L215" s="387">
        <f>E215</f>
        <v>170</v>
      </c>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c r="BI215" s="15"/>
      <c r="BJ215" s="15"/>
      <c r="BK215" s="15"/>
      <c r="BL215" s="15"/>
      <c r="BM215" s="15"/>
      <c r="BN215" s="15"/>
      <c r="BO215" s="15"/>
      <c r="BP215" s="15"/>
      <c r="BQ215" s="15"/>
      <c r="BR215" s="15"/>
      <c r="BS215" s="15"/>
      <c r="BT215" s="15"/>
      <c r="BU215" s="15"/>
      <c r="BV215" s="15"/>
      <c r="BW215" s="15"/>
      <c r="BX215" s="15"/>
      <c r="BY215" s="15"/>
      <c r="BZ215" s="15"/>
      <c r="CA215" s="15"/>
      <c r="CB215" s="15"/>
      <c r="CC215" s="15"/>
      <c r="CD215" s="15"/>
      <c r="CE215" s="15"/>
      <c r="CF215" s="15"/>
      <c r="CG215" s="15"/>
      <c r="CH215" s="15"/>
      <c r="CI215" s="15"/>
      <c r="CJ215" s="15"/>
      <c r="CK215" s="15"/>
      <c r="CL215" s="15"/>
      <c r="CM215" s="15"/>
      <c r="CN215" s="15"/>
      <c r="CO215" s="15"/>
      <c r="CP215" s="15"/>
      <c r="CQ215" s="15"/>
      <c r="CR215" s="15"/>
      <c r="CS215" s="15"/>
      <c r="CT215" s="15"/>
      <c r="CU215" s="15"/>
      <c r="CV215" s="15"/>
      <c r="CW215" s="15"/>
      <c r="CX215" s="15"/>
      <c r="CY215" s="15"/>
      <c r="CZ215" s="15"/>
      <c r="DA215" s="15"/>
      <c r="DB215" s="15"/>
      <c r="DC215" s="15"/>
      <c r="DD215" s="15"/>
      <c r="DE215" s="15"/>
      <c r="DF215" s="15"/>
      <c r="DG215" s="15"/>
      <c r="DH215" s="15"/>
      <c r="DI215" s="15"/>
      <c r="DJ215" s="15"/>
      <c r="DK215" s="15"/>
      <c r="DL215" s="15"/>
      <c r="DM215" s="15"/>
      <c r="DN215" s="15"/>
      <c r="DO215" s="15"/>
      <c r="DP215" s="15"/>
      <c r="DQ215" s="15"/>
      <c r="DR215" s="15"/>
      <c r="DS215" s="15"/>
      <c r="DT215" s="15"/>
      <c r="DU215" s="15"/>
      <c r="DV215" s="15"/>
      <c r="DW215" s="15"/>
      <c r="DX215" s="15"/>
      <c r="DY215" s="15"/>
      <c r="DZ215" s="15"/>
      <c r="EA215" s="15"/>
      <c r="EB215" s="15"/>
      <c r="EC215" s="15"/>
      <c r="ED215" s="15"/>
      <c r="EE215" s="15"/>
      <c r="EF215" s="15"/>
      <c r="EG215" s="15"/>
      <c r="EH215" s="15"/>
      <c r="EI215" s="15"/>
      <c r="EJ215" s="15"/>
      <c r="EK215" s="15"/>
      <c r="EL215" s="15"/>
      <c r="EM215" s="15"/>
      <c r="EN215" s="15"/>
      <c r="EO215" s="15"/>
      <c r="EP215" s="15"/>
      <c r="EQ215" s="15"/>
      <c r="ER215" s="15"/>
      <c r="ES215" s="15"/>
      <c r="ET215" s="15"/>
      <c r="EU215" s="15"/>
      <c r="EV215" s="15"/>
      <c r="EW215" s="15"/>
      <c r="EX215" s="15"/>
      <c r="EY215" s="15"/>
      <c r="EZ215" s="15"/>
      <c r="FA215" s="15"/>
      <c r="FB215" s="15"/>
      <c r="FC215" s="15"/>
      <c r="FD215" s="15"/>
      <c r="FE215" s="15"/>
      <c r="FF215" s="15"/>
      <c r="FG215" s="15"/>
      <c r="FH215" s="15"/>
      <c r="FI215" s="15"/>
      <c r="FJ215" s="15"/>
      <c r="FK215" s="15"/>
      <c r="FL215" s="15"/>
      <c r="FM215" s="15"/>
      <c r="FN215" s="15"/>
      <c r="FO215" s="15"/>
      <c r="FP215" s="15"/>
      <c r="FQ215" s="15"/>
      <c r="FR215" s="15"/>
      <c r="FS215" s="15"/>
      <c r="FT215" s="15"/>
      <c r="FU215" s="15"/>
      <c r="FV215" s="15"/>
      <c r="FW215" s="15"/>
      <c r="FX215" s="15"/>
      <c r="FY215" s="15"/>
      <c r="FZ215" s="15"/>
      <c r="GA215" s="15"/>
      <c r="GB215" s="15"/>
      <c r="GC215" s="15"/>
      <c r="GD215" s="15"/>
      <c r="GE215" s="15"/>
      <c r="GF215" s="15"/>
      <c r="GG215" s="15"/>
      <c r="GH215" s="15"/>
      <c r="GI215" s="15"/>
      <c r="GJ215" s="15"/>
      <c r="GK215" s="15"/>
      <c r="GL215" s="15"/>
      <c r="GM215" s="15"/>
      <c r="GN215" s="15"/>
      <c r="GO215" s="15"/>
      <c r="GP215" s="15"/>
      <c r="GQ215" s="15"/>
      <c r="GR215" s="15"/>
      <c r="GS215" s="15"/>
      <c r="GT215" s="15"/>
      <c r="GU215" s="15"/>
      <c r="GV215" s="15"/>
      <c r="GW215" s="15"/>
      <c r="GX215" s="15"/>
      <c r="GY215" s="15"/>
      <c r="GZ215" s="15"/>
      <c r="HA215" s="15"/>
      <c r="HB215" s="15"/>
      <c r="HC215" s="15"/>
      <c r="HD215" s="15"/>
      <c r="HE215" s="15"/>
      <c r="HF215" s="15"/>
      <c r="HG215" s="15"/>
      <c r="HH215" s="15"/>
      <c r="HI215" s="15"/>
      <c r="HJ215" s="15"/>
      <c r="HK215" s="15"/>
      <c r="HL215" s="15"/>
      <c r="HM215" s="15"/>
      <c r="HN215" s="15"/>
      <c r="HO215" s="15"/>
      <c r="HP215" s="15"/>
      <c r="HQ215" s="15"/>
      <c r="HR215" s="15"/>
      <c r="HS215" s="15"/>
      <c r="HT215" s="15"/>
      <c r="HU215" s="15"/>
      <c r="HV215" s="15"/>
      <c r="HW215" s="15"/>
      <c r="HX215" s="15"/>
      <c r="HY215" s="15"/>
      <c r="HZ215" s="15"/>
      <c r="IA215" s="15"/>
      <c r="IB215" s="15"/>
      <c r="IC215" s="15"/>
      <c r="ID215" s="15"/>
      <c r="IE215" s="15"/>
      <c r="IF215" s="15"/>
      <c r="IG215" s="15"/>
      <c r="IH215" s="15"/>
      <c r="II215" s="15"/>
      <c r="IJ215" s="15"/>
      <c r="IK215" s="15"/>
      <c r="IL215" s="15"/>
      <c r="IM215" s="15"/>
      <c r="IN215" s="15"/>
      <c r="IO215" s="15"/>
      <c r="IP215" s="15"/>
      <c r="IQ215" s="15"/>
      <c r="IR215" s="15"/>
      <c r="IS215" s="15"/>
    </row>
    <row r="216" spans="1:253" ht="19.899999999999999" customHeight="1" outlineLevel="1" x14ac:dyDescent="0.25">
      <c r="A216" s="211" t="s">
        <v>22</v>
      </c>
      <c r="B216" s="212" t="s">
        <v>1052</v>
      </c>
      <c r="C216" s="546"/>
      <c r="D216" s="546"/>
      <c r="E216" s="628">
        <f t="shared" si="19"/>
        <v>30</v>
      </c>
      <c r="F216" s="624"/>
      <c r="G216" s="628"/>
      <c r="H216" s="624">
        <v>30</v>
      </c>
      <c r="I216" s="624"/>
      <c r="J216" s="624"/>
      <c r="K216" s="4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c r="BN216" s="15"/>
      <c r="BO216" s="15"/>
      <c r="BP216" s="15"/>
      <c r="BQ216" s="15"/>
      <c r="BR216" s="15"/>
      <c r="BS216" s="15"/>
      <c r="BT216" s="15"/>
      <c r="BU216" s="15"/>
      <c r="BV216" s="15"/>
      <c r="BW216" s="15"/>
      <c r="BX216" s="15"/>
      <c r="BY216" s="15"/>
      <c r="BZ216" s="15"/>
      <c r="CA216" s="15"/>
      <c r="CB216" s="15"/>
      <c r="CC216" s="15"/>
      <c r="CD216" s="15"/>
      <c r="CE216" s="15"/>
      <c r="CF216" s="15"/>
      <c r="CG216" s="15"/>
      <c r="CH216" s="15"/>
      <c r="CI216" s="15"/>
      <c r="CJ216" s="15"/>
      <c r="CK216" s="15"/>
      <c r="CL216" s="15"/>
      <c r="CM216" s="15"/>
      <c r="CN216" s="15"/>
      <c r="CO216" s="15"/>
      <c r="CP216" s="15"/>
      <c r="CQ216" s="15"/>
      <c r="CR216" s="15"/>
      <c r="CS216" s="15"/>
      <c r="CT216" s="15"/>
      <c r="CU216" s="15"/>
      <c r="CV216" s="15"/>
      <c r="CW216" s="15"/>
      <c r="CX216" s="15"/>
      <c r="CY216" s="15"/>
      <c r="CZ216" s="15"/>
      <c r="DA216" s="15"/>
      <c r="DB216" s="15"/>
      <c r="DC216" s="15"/>
      <c r="DD216" s="15"/>
      <c r="DE216" s="15"/>
      <c r="DF216" s="15"/>
      <c r="DG216" s="15"/>
      <c r="DH216" s="15"/>
      <c r="DI216" s="15"/>
      <c r="DJ216" s="15"/>
      <c r="DK216" s="15"/>
      <c r="DL216" s="15"/>
      <c r="DM216" s="15"/>
      <c r="DN216" s="15"/>
      <c r="DO216" s="15"/>
      <c r="DP216" s="15"/>
      <c r="DQ216" s="15"/>
      <c r="DR216" s="15"/>
      <c r="DS216" s="15"/>
      <c r="DT216" s="15"/>
      <c r="DU216" s="15"/>
      <c r="DV216" s="15"/>
      <c r="DW216" s="15"/>
      <c r="DX216" s="15"/>
      <c r="DY216" s="15"/>
      <c r="DZ216" s="15"/>
      <c r="EA216" s="15"/>
      <c r="EB216" s="15"/>
      <c r="EC216" s="15"/>
      <c r="ED216" s="15"/>
      <c r="EE216" s="15"/>
      <c r="EF216" s="15"/>
      <c r="EG216" s="15"/>
      <c r="EH216" s="15"/>
      <c r="EI216" s="15"/>
      <c r="EJ216" s="15"/>
      <c r="EK216" s="15"/>
      <c r="EL216" s="15"/>
      <c r="EM216" s="15"/>
      <c r="EN216" s="15"/>
      <c r="EO216" s="15"/>
      <c r="EP216" s="15"/>
      <c r="EQ216" s="15"/>
      <c r="ER216" s="15"/>
      <c r="ES216" s="15"/>
      <c r="ET216" s="15"/>
      <c r="EU216" s="15"/>
      <c r="EV216" s="15"/>
      <c r="EW216" s="15"/>
      <c r="EX216" s="15"/>
      <c r="EY216" s="15"/>
      <c r="EZ216" s="15"/>
      <c r="FA216" s="15"/>
      <c r="FB216" s="15"/>
      <c r="FC216" s="15"/>
      <c r="FD216" s="15"/>
      <c r="FE216" s="15"/>
      <c r="FF216" s="15"/>
      <c r="FG216" s="15"/>
      <c r="FH216" s="15"/>
      <c r="FI216" s="15"/>
      <c r="FJ216" s="15"/>
      <c r="FK216" s="15"/>
      <c r="FL216" s="15"/>
      <c r="FM216" s="15"/>
      <c r="FN216" s="15"/>
      <c r="FO216" s="15"/>
      <c r="FP216" s="15"/>
      <c r="FQ216" s="15"/>
      <c r="FR216" s="15"/>
      <c r="FS216" s="15"/>
      <c r="FT216" s="15"/>
      <c r="FU216" s="15"/>
      <c r="FV216" s="15"/>
      <c r="FW216" s="15"/>
      <c r="FX216" s="15"/>
      <c r="FY216" s="15"/>
      <c r="FZ216" s="15"/>
      <c r="GA216" s="15"/>
      <c r="GB216" s="15"/>
      <c r="GC216" s="15"/>
      <c r="GD216" s="15"/>
      <c r="GE216" s="15"/>
      <c r="GF216" s="15"/>
      <c r="GG216" s="15"/>
      <c r="GH216" s="15"/>
      <c r="GI216" s="15"/>
      <c r="GJ216" s="15"/>
      <c r="GK216" s="15"/>
      <c r="GL216" s="15"/>
      <c r="GM216" s="15"/>
      <c r="GN216" s="15"/>
      <c r="GO216" s="15"/>
      <c r="GP216" s="15"/>
      <c r="GQ216" s="15"/>
      <c r="GR216" s="15"/>
      <c r="GS216" s="15"/>
      <c r="GT216" s="15"/>
      <c r="GU216" s="15"/>
      <c r="GV216" s="15"/>
      <c r="GW216" s="15"/>
      <c r="GX216" s="15"/>
      <c r="GY216" s="15"/>
      <c r="GZ216" s="15"/>
      <c r="HA216" s="15"/>
      <c r="HB216" s="15"/>
      <c r="HC216" s="15"/>
      <c r="HD216" s="15"/>
      <c r="HE216" s="15"/>
      <c r="HF216" s="15"/>
      <c r="HG216" s="15"/>
      <c r="HH216" s="15"/>
      <c r="HI216" s="15"/>
      <c r="HJ216" s="15"/>
      <c r="HK216" s="15"/>
      <c r="HL216" s="15"/>
      <c r="HM216" s="15"/>
      <c r="HN216" s="15"/>
      <c r="HO216" s="15"/>
      <c r="HP216" s="15"/>
      <c r="HQ216" s="15"/>
      <c r="HR216" s="15"/>
      <c r="HS216" s="15"/>
      <c r="HT216" s="15"/>
      <c r="HU216" s="15"/>
      <c r="HV216" s="15"/>
      <c r="HW216" s="15"/>
      <c r="HX216" s="15"/>
      <c r="HY216" s="15"/>
      <c r="HZ216" s="15"/>
      <c r="IA216" s="15"/>
      <c r="IB216" s="15"/>
      <c r="IC216" s="15"/>
      <c r="ID216" s="15"/>
      <c r="IE216" s="15"/>
      <c r="IF216" s="15"/>
      <c r="IG216" s="15"/>
      <c r="IH216" s="15"/>
      <c r="II216" s="15"/>
      <c r="IJ216" s="15"/>
      <c r="IK216" s="15"/>
      <c r="IL216" s="15"/>
      <c r="IM216" s="15"/>
      <c r="IN216" s="15"/>
      <c r="IO216" s="15"/>
      <c r="IP216" s="15"/>
      <c r="IQ216" s="15"/>
      <c r="IR216" s="15"/>
      <c r="IS216" s="15"/>
    </row>
    <row r="217" spans="1:253" ht="19.899999999999999" customHeight="1" x14ac:dyDescent="0.25">
      <c r="A217" s="181" t="s">
        <v>695</v>
      </c>
      <c r="B217" s="203" t="s">
        <v>1053</v>
      </c>
      <c r="C217" s="415">
        <f>D217-E217</f>
        <v>0</v>
      </c>
      <c r="D217" s="415">
        <f>'Biểu cân đối_tinh giao'!C119/1000000</f>
        <v>4997</v>
      </c>
      <c r="E217" s="623">
        <f>E218+E225+E223</f>
        <v>4997</v>
      </c>
      <c r="F217" s="623">
        <f>F218+F225</f>
        <v>0</v>
      </c>
      <c r="G217" s="623">
        <f>G218+G225</f>
        <v>0</v>
      </c>
      <c r="H217" s="623">
        <f>H218+H225+H223</f>
        <v>4997</v>
      </c>
      <c r="I217" s="623"/>
      <c r="J217" s="623"/>
      <c r="K217" s="415"/>
      <c r="L217" s="198"/>
      <c r="M217" s="198"/>
      <c r="N217" s="198"/>
      <c r="O217" s="198"/>
      <c r="P217" s="198"/>
      <c r="Q217" s="198"/>
      <c r="R217" s="198"/>
      <c r="S217" s="198"/>
      <c r="T217" s="198"/>
      <c r="U217" s="198"/>
      <c r="V217" s="198"/>
      <c r="W217" s="198"/>
      <c r="X217" s="198"/>
      <c r="Y217" s="198"/>
      <c r="Z217" s="198"/>
      <c r="AA217" s="198"/>
      <c r="AB217" s="198"/>
      <c r="AC217" s="198"/>
      <c r="AD217" s="198"/>
      <c r="AE217" s="198"/>
      <c r="AF217" s="198"/>
      <c r="AG217" s="198"/>
      <c r="AH217" s="198"/>
      <c r="AI217" s="198"/>
      <c r="AJ217" s="198"/>
      <c r="AK217" s="198"/>
      <c r="AL217" s="198"/>
      <c r="AM217" s="198"/>
      <c r="AN217" s="198"/>
      <c r="AO217" s="198"/>
      <c r="AP217" s="198"/>
      <c r="AQ217" s="198"/>
      <c r="AR217" s="198"/>
      <c r="AS217" s="198"/>
      <c r="AT217" s="198"/>
      <c r="AU217" s="198"/>
      <c r="AV217" s="198"/>
      <c r="AW217" s="198"/>
      <c r="AX217" s="198"/>
      <c r="AY217" s="198"/>
      <c r="AZ217" s="198"/>
      <c r="BA217" s="198"/>
      <c r="BB217" s="198"/>
      <c r="BC217" s="198"/>
      <c r="BD217" s="198"/>
      <c r="BE217" s="198"/>
      <c r="BF217" s="198"/>
      <c r="BG217" s="198"/>
      <c r="BH217" s="198"/>
      <c r="BI217" s="198"/>
      <c r="BJ217" s="198"/>
      <c r="BK217" s="198"/>
      <c r="BL217" s="198"/>
      <c r="BM217" s="198"/>
      <c r="BN217" s="198"/>
      <c r="BO217" s="198"/>
      <c r="BP217" s="198"/>
      <c r="BQ217" s="198"/>
      <c r="BR217" s="198"/>
      <c r="BS217" s="198"/>
      <c r="BT217" s="198"/>
      <c r="BU217" s="198"/>
      <c r="BV217" s="198"/>
      <c r="BW217" s="198"/>
      <c r="BX217" s="198"/>
      <c r="BY217" s="198"/>
      <c r="BZ217" s="198"/>
      <c r="CA217" s="198"/>
      <c r="CB217" s="198"/>
      <c r="CC217" s="198"/>
      <c r="CD217" s="198"/>
      <c r="CE217" s="198"/>
      <c r="CF217" s="198"/>
      <c r="CG217" s="198"/>
      <c r="CH217" s="198"/>
      <c r="CI217" s="198"/>
      <c r="CJ217" s="198"/>
      <c r="CK217" s="198"/>
      <c r="CL217" s="198"/>
      <c r="CM217" s="198"/>
      <c r="CN217" s="198"/>
      <c r="CO217" s="198"/>
      <c r="CP217" s="198"/>
      <c r="CQ217" s="198"/>
      <c r="CR217" s="198"/>
      <c r="CS217" s="198"/>
      <c r="CT217" s="198"/>
      <c r="CU217" s="198"/>
      <c r="CV217" s="198"/>
      <c r="CW217" s="198"/>
      <c r="CX217" s="198"/>
      <c r="CY217" s="198"/>
      <c r="CZ217" s="198"/>
      <c r="DA217" s="198"/>
      <c r="DB217" s="198"/>
      <c r="DC217" s="198"/>
      <c r="DD217" s="198"/>
      <c r="DE217" s="198"/>
      <c r="DF217" s="198"/>
      <c r="DG217" s="198"/>
      <c r="DH217" s="198"/>
      <c r="DI217" s="198"/>
      <c r="DJ217" s="198"/>
      <c r="DK217" s="198"/>
      <c r="DL217" s="198"/>
      <c r="DM217" s="198"/>
      <c r="DN217" s="198"/>
      <c r="DO217" s="198"/>
      <c r="DP217" s="198"/>
      <c r="DQ217" s="198"/>
      <c r="DR217" s="198"/>
      <c r="DS217" s="198"/>
      <c r="DT217" s="198"/>
      <c r="DU217" s="198"/>
      <c r="DV217" s="198"/>
      <c r="DW217" s="198"/>
      <c r="DX217" s="198"/>
      <c r="DY217" s="198"/>
      <c r="DZ217" s="198"/>
      <c r="EA217" s="198"/>
      <c r="EB217" s="198"/>
      <c r="EC217" s="198"/>
      <c r="ED217" s="198"/>
      <c r="EE217" s="198"/>
      <c r="EF217" s="198"/>
      <c r="EG217" s="198"/>
      <c r="EH217" s="198"/>
      <c r="EI217" s="198"/>
      <c r="EJ217" s="198"/>
      <c r="EK217" s="198"/>
      <c r="EL217" s="198"/>
      <c r="EM217" s="198"/>
      <c r="EN217" s="198"/>
      <c r="EO217" s="198"/>
      <c r="EP217" s="198"/>
      <c r="EQ217" s="198"/>
      <c r="ER217" s="198"/>
      <c r="ES217" s="198"/>
      <c r="ET217" s="198"/>
      <c r="EU217" s="198"/>
      <c r="EV217" s="198"/>
      <c r="EW217" s="198"/>
      <c r="EX217" s="198"/>
      <c r="EY217" s="198"/>
      <c r="EZ217" s="198"/>
      <c r="FA217" s="198"/>
      <c r="FB217" s="198"/>
      <c r="FC217" s="198"/>
      <c r="FD217" s="198"/>
      <c r="FE217" s="198"/>
      <c r="FF217" s="198"/>
      <c r="FG217" s="198"/>
      <c r="FH217" s="198"/>
      <c r="FI217" s="198"/>
      <c r="FJ217" s="198"/>
      <c r="FK217" s="198"/>
      <c r="FL217" s="198"/>
      <c r="FM217" s="198"/>
      <c r="FN217" s="198"/>
      <c r="FO217" s="198"/>
      <c r="FP217" s="198"/>
      <c r="FQ217" s="198"/>
      <c r="FR217" s="198"/>
      <c r="FS217" s="198"/>
      <c r="FT217" s="198"/>
      <c r="FU217" s="198"/>
      <c r="FV217" s="198"/>
      <c r="FW217" s="198"/>
      <c r="FX217" s="198"/>
      <c r="FY217" s="198"/>
      <c r="FZ217" s="198"/>
      <c r="GA217" s="198"/>
      <c r="GB217" s="198"/>
      <c r="GC217" s="198"/>
      <c r="GD217" s="198"/>
      <c r="GE217" s="198"/>
      <c r="GF217" s="198"/>
      <c r="GG217" s="198"/>
      <c r="GH217" s="198"/>
      <c r="GI217" s="198"/>
      <c r="GJ217" s="198"/>
      <c r="GK217" s="198"/>
      <c r="GL217" s="198"/>
      <c r="GM217" s="198"/>
      <c r="GN217" s="198"/>
      <c r="GO217" s="198"/>
      <c r="GP217" s="198"/>
      <c r="GQ217" s="198"/>
      <c r="GR217" s="198"/>
      <c r="GS217" s="198"/>
      <c r="GT217" s="198"/>
      <c r="GU217" s="198"/>
      <c r="GV217" s="198"/>
      <c r="GW217" s="198"/>
      <c r="GX217" s="198"/>
      <c r="GY217" s="198"/>
      <c r="GZ217" s="198"/>
      <c r="HA217" s="198"/>
      <c r="HB217" s="198"/>
      <c r="HC217" s="198"/>
      <c r="HD217" s="198"/>
      <c r="HE217" s="198"/>
      <c r="HF217" s="198"/>
      <c r="HG217" s="198"/>
      <c r="HH217" s="198"/>
      <c r="HI217" s="198"/>
      <c r="HJ217" s="198"/>
      <c r="HK217" s="198"/>
      <c r="HL217" s="198"/>
      <c r="HM217" s="198"/>
      <c r="HN217" s="198"/>
      <c r="HO217" s="198"/>
      <c r="HP217" s="198"/>
      <c r="HQ217" s="198"/>
      <c r="HR217" s="198"/>
      <c r="HS217" s="198"/>
      <c r="HT217" s="198"/>
      <c r="HU217" s="198"/>
      <c r="HV217" s="198"/>
      <c r="HW217" s="198"/>
      <c r="HX217" s="198"/>
      <c r="HY217" s="198"/>
      <c r="HZ217" s="198"/>
      <c r="IA217" s="198"/>
      <c r="IB217" s="198"/>
      <c r="IC217" s="198"/>
      <c r="ID217" s="198"/>
      <c r="IE217" s="198"/>
      <c r="IF217" s="198"/>
      <c r="IG217" s="198"/>
      <c r="IH217" s="198"/>
      <c r="II217" s="198"/>
      <c r="IJ217" s="198"/>
      <c r="IK217" s="198"/>
      <c r="IL217" s="198"/>
      <c r="IM217" s="198"/>
      <c r="IN217" s="198"/>
      <c r="IO217" s="198"/>
      <c r="IP217" s="198"/>
      <c r="IQ217" s="198"/>
      <c r="IR217" s="198"/>
      <c r="IS217" s="198"/>
    </row>
    <row r="218" spans="1:253" ht="19.899999999999999" customHeight="1" x14ac:dyDescent="0.25">
      <c r="A218" s="181">
        <v>1</v>
      </c>
      <c r="B218" s="213" t="s">
        <v>1039</v>
      </c>
      <c r="C218" s="547"/>
      <c r="D218" s="547"/>
      <c r="E218" s="623">
        <f>SUM(E219:E222)</f>
        <v>4447</v>
      </c>
      <c r="F218" s="623">
        <f>SUM(F219:F222)</f>
        <v>0</v>
      </c>
      <c r="G218" s="623">
        <f>SUM(G219:G222)</f>
        <v>0</v>
      </c>
      <c r="H218" s="623">
        <f>SUM(H219:H222)</f>
        <v>4447</v>
      </c>
      <c r="I218" s="623"/>
      <c r="J218" s="623"/>
      <c r="K218" s="546"/>
    </row>
    <row r="219" spans="1:253" ht="19.899999999999999" customHeight="1" outlineLevel="1" x14ac:dyDescent="0.25">
      <c r="A219" s="209"/>
      <c r="B219" s="20" t="s">
        <v>1054</v>
      </c>
      <c r="C219" s="528"/>
      <c r="D219" s="528"/>
      <c r="E219" s="628">
        <f>G219+H219</f>
        <v>553.8149999999996</v>
      </c>
      <c r="F219" s="624"/>
      <c r="G219" s="628"/>
      <c r="H219" s="624">
        <f>34.5+669.406-150-0.0910000000003492</f>
        <v>553.8149999999996</v>
      </c>
      <c r="I219" s="624"/>
      <c r="J219" s="624"/>
      <c r="K219" s="546"/>
    </row>
    <row r="220" spans="1:253" ht="19.899999999999999" customHeight="1" outlineLevel="1" x14ac:dyDescent="0.25">
      <c r="A220" s="209"/>
      <c r="B220" s="20" t="s">
        <v>1055</v>
      </c>
      <c r="C220" s="528"/>
      <c r="D220" s="528"/>
      <c r="E220" s="628">
        <f>G220+H220</f>
        <v>926.27300000000002</v>
      </c>
      <c r="F220" s="624"/>
      <c r="G220" s="628"/>
      <c r="H220" s="624">
        <v>926.27300000000002</v>
      </c>
      <c r="I220" s="624"/>
      <c r="J220" s="624"/>
      <c r="K220" s="546"/>
    </row>
    <row r="221" spans="1:253" ht="19.899999999999999" customHeight="1" outlineLevel="1" x14ac:dyDescent="0.25">
      <c r="A221" s="209"/>
      <c r="B221" s="20" t="s">
        <v>1251</v>
      </c>
      <c r="C221" s="528"/>
      <c r="D221" s="528"/>
      <c r="E221" s="628">
        <f>G221+H221</f>
        <v>300</v>
      </c>
      <c r="F221" s="624"/>
      <c r="G221" s="628"/>
      <c r="H221" s="624">
        <v>300</v>
      </c>
      <c r="I221" s="624"/>
      <c r="J221" s="624"/>
      <c r="K221" s="546"/>
    </row>
    <row r="222" spans="1:253" ht="19.899999999999999" customHeight="1" outlineLevel="1" x14ac:dyDescent="0.25">
      <c r="A222" s="209"/>
      <c r="B222" s="20" t="s">
        <v>1056</v>
      </c>
      <c r="C222" s="528"/>
      <c r="D222" s="528"/>
      <c r="E222" s="628">
        <f>G222+H222</f>
        <v>2666.9119999999998</v>
      </c>
      <c r="F222" s="624"/>
      <c r="G222" s="628"/>
      <c r="H222" s="624">
        <v>2666.9119999999998</v>
      </c>
      <c r="I222" s="624"/>
      <c r="J222" s="624"/>
      <c r="K222" s="546"/>
    </row>
    <row r="223" spans="1:253" s="198" customFormat="1" ht="19.899999999999999" customHeight="1" outlineLevel="1" x14ac:dyDescent="0.25">
      <c r="A223" s="181">
        <v>2</v>
      </c>
      <c r="B223" s="19" t="s">
        <v>1391</v>
      </c>
      <c r="C223" s="568"/>
      <c r="D223" s="568"/>
      <c r="E223" s="636">
        <f>E224</f>
        <v>400</v>
      </c>
      <c r="F223" s="623"/>
      <c r="G223" s="636"/>
      <c r="H223" s="623">
        <f>H224</f>
        <v>400</v>
      </c>
      <c r="I223" s="623"/>
      <c r="J223" s="623"/>
      <c r="K223" s="415"/>
    </row>
    <row r="224" spans="1:253" ht="19.899999999999999" customHeight="1" outlineLevel="1" x14ac:dyDescent="0.25">
      <c r="A224" s="209"/>
      <c r="B224" s="20" t="s">
        <v>1251</v>
      </c>
      <c r="C224" s="528"/>
      <c r="D224" s="528"/>
      <c r="E224" s="628">
        <f>G224+H224</f>
        <v>400</v>
      </c>
      <c r="F224" s="624"/>
      <c r="G224" s="628"/>
      <c r="H224" s="624">
        <v>400</v>
      </c>
      <c r="I224" s="624"/>
      <c r="J224" s="624"/>
      <c r="K224" s="546"/>
    </row>
    <row r="225" spans="1:253" ht="19.899999999999999" customHeight="1" x14ac:dyDescent="0.25">
      <c r="A225" s="181">
        <v>3</v>
      </c>
      <c r="B225" s="208" t="s">
        <v>938</v>
      </c>
      <c r="C225" s="568"/>
      <c r="D225" s="568"/>
      <c r="E225" s="623">
        <f>SUM(E226:E226)</f>
        <v>150</v>
      </c>
      <c r="F225" s="623">
        <f>SUM(F226:F226)</f>
        <v>0</v>
      </c>
      <c r="G225" s="623">
        <f>SUM(G226:G226)</f>
        <v>0</v>
      </c>
      <c r="H225" s="623">
        <f>SUM(H226:H226)</f>
        <v>150</v>
      </c>
      <c r="I225" s="623"/>
      <c r="J225" s="623"/>
      <c r="K225" s="546"/>
    </row>
    <row r="226" spans="1:253" ht="35.85" customHeight="1" outlineLevel="1" x14ac:dyDescent="0.25">
      <c r="A226" s="209"/>
      <c r="B226" s="490" t="s">
        <v>1360</v>
      </c>
      <c r="C226" s="528"/>
      <c r="D226" s="528"/>
      <c r="E226" s="628">
        <f>G226+H226</f>
        <v>150</v>
      </c>
      <c r="F226" s="624"/>
      <c r="G226" s="628"/>
      <c r="H226" s="624">
        <v>150</v>
      </c>
      <c r="I226" s="624"/>
      <c r="J226" s="624"/>
      <c r="K226" s="546"/>
    </row>
    <row r="227" spans="1:253" ht="21.95" customHeight="1" x14ac:dyDescent="0.25">
      <c r="A227" s="181" t="s">
        <v>883</v>
      </c>
      <c r="B227" s="203" t="s">
        <v>1018</v>
      </c>
      <c r="C227" s="415"/>
      <c r="D227" s="415"/>
      <c r="E227" s="623"/>
      <c r="F227" s="623"/>
      <c r="G227" s="623"/>
      <c r="H227" s="623"/>
      <c r="I227" s="623"/>
      <c r="J227" s="623"/>
      <c r="K227" s="415"/>
      <c r="L227" s="198"/>
      <c r="M227" s="198"/>
      <c r="N227" s="198"/>
      <c r="O227" s="198"/>
      <c r="P227" s="198"/>
      <c r="Q227" s="198"/>
      <c r="R227" s="198"/>
      <c r="S227" s="198"/>
      <c r="T227" s="198"/>
      <c r="U227" s="198"/>
      <c r="V227" s="198"/>
      <c r="W227" s="198"/>
      <c r="X227" s="198"/>
      <c r="Y227" s="198"/>
      <c r="Z227" s="198"/>
      <c r="AA227" s="198"/>
      <c r="AB227" s="198"/>
      <c r="AC227" s="198"/>
      <c r="AD227" s="198"/>
      <c r="AE227" s="198"/>
      <c r="AF227" s="198"/>
      <c r="AG227" s="198"/>
      <c r="AH227" s="198"/>
      <c r="AI227" s="198"/>
      <c r="AJ227" s="198"/>
      <c r="AK227" s="198"/>
      <c r="AL227" s="198"/>
      <c r="AM227" s="198"/>
      <c r="AN227" s="198"/>
      <c r="AO227" s="198"/>
      <c r="AP227" s="198"/>
      <c r="AQ227" s="198"/>
      <c r="AR227" s="198"/>
      <c r="AS227" s="198"/>
      <c r="AT227" s="198"/>
      <c r="AU227" s="198"/>
      <c r="AV227" s="198"/>
      <c r="AW227" s="198"/>
      <c r="AX227" s="198"/>
      <c r="AY227" s="198"/>
      <c r="AZ227" s="198"/>
      <c r="BA227" s="198"/>
      <c r="BB227" s="198"/>
      <c r="BC227" s="198"/>
      <c r="BD227" s="198"/>
      <c r="BE227" s="198"/>
      <c r="BF227" s="198"/>
      <c r="BG227" s="198"/>
      <c r="BH227" s="198"/>
      <c r="BI227" s="198"/>
      <c r="BJ227" s="198"/>
      <c r="BK227" s="198"/>
      <c r="BL227" s="198"/>
      <c r="BM227" s="198"/>
      <c r="BN227" s="198"/>
      <c r="BO227" s="198"/>
      <c r="BP227" s="198"/>
      <c r="BQ227" s="198"/>
      <c r="BR227" s="198"/>
      <c r="BS227" s="198"/>
      <c r="BT227" s="198"/>
      <c r="BU227" s="198"/>
      <c r="BV227" s="198"/>
      <c r="BW227" s="198"/>
      <c r="BX227" s="198"/>
      <c r="BY227" s="198"/>
      <c r="BZ227" s="198"/>
      <c r="CA227" s="198"/>
      <c r="CB227" s="198"/>
      <c r="CC227" s="198"/>
      <c r="CD227" s="198"/>
      <c r="CE227" s="198"/>
      <c r="CF227" s="198"/>
      <c r="CG227" s="198"/>
      <c r="CH227" s="198"/>
      <c r="CI227" s="198"/>
      <c r="CJ227" s="198"/>
      <c r="CK227" s="198"/>
      <c r="CL227" s="198"/>
      <c r="CM227" s="198"/>
      <c r="CN227" s="198"/>
      <c r="CO227" s="198"/>
      <c r="CP227" s="198"/>
      <c r="CQ227" s="198"/>
      <c r="CR227" s="198"/>
      <c r="CS227" s="198"/>
      <c r="CT227" s="198"/>
      <c r="CU227" s="198"/>
      <c r="CV227" s="198"/>
      <c r="CW227" s="198"/>
      <c r="CX227" s="198"/>
      <c r="CY227" s="198"/>
      <c r="CZ227" s="198"/>
      <c r="DA227" s="198"/>
      <c r="DB227" s="198"/>
      <c r="DC227" s="198"/>
      <c r="DD227" s="198"/>
      <c r="DE227" s="198"/>
      <c r="DF227" s="198"/>
      <c r="DG227" s="198"/>
      <c r="DH227" s="198"/>
      <c r="DI227" s="198"/>
      <c r="DJ227" s="198"/>
      <c r="DK227" s="198"/>
      <c r="DL227" s="198"/>
      <c r="DM227" s="198"/>
      <c r="DN227" s="198"/>
      <c r="DO227" s="198"/>
      <c r="DP227" s="198"/>
      <c r="DQ227" s="198"/>
      <c r="DR227" s="198"/>
      <c r="DS227" s="198"/>
      <c r="DT227" s="198"/>
      <c r="DU227" s="198"/>
      <c r="DV227" s="198"/>
      <c r="DW227" s="198"/>
      <c r="DX227" s="198"/>
      <c r="DY227" s="198"/>
      <c r="DZ227" s="198"/>
      <c r="EA227" s="198"/>
      <c r="EB227" s="198"/>
      <c r="EC227" s="198"/>
      <c r="ED227" s="198"/>
      <c r="EE227" s="198"/>
      <c r="EF227" s="198"/>
      <c r="EG227" s="198"/>
      <c r="EH227" s="198"/>
      <c r="EI227" s="198"/>
      <c r="EJ227" s="198"/>
      <c r="EK227" s="198"/>
      <c r="EL227" s="198"/>
      <c r="EM227" s="198"/>
      <c r="EN227" s="198"/>
      <c r="EO227" s="198"/>
      <c r="EP227" s="198"/>
      <c r="EQ227" s="198"/>
      <c r="ER227" s="198"/>
      <c r="ES227" s="198"/>
      <c r="ET227" s="198"/>
      <c r="EU227" s="198"/>
      <c r="EV227" s="198"/>
      <c r="EW227" s="198"/>
      <c r="EX227" s="198"/>
      <c r="EY227" s="198"/>
      <c r="EZ227" s="198"/>
      <c r="FA227" s="198"/>
      <c r="FB227" s="198"/>
      <c r="FC227" s="198"/>
      <c r="FD227" s="198"/>
      <c r="FE227" s="198"/>
      <c r="FF227" s="198"/>
      <c r="FG227" s="198"/>
      <c r="FH227" s="198"/>
      <c r="FI227" s="198"/>
      <c r="FJ227" s="198"/>
      <c r="FK227" s="198"/>
      <c r="FL227" s="198"/>
      <c r="FM227" s="198"/>
      <c r="FN227" s="198"/>
      <c r="FO227" s="198"/>
      <c r="FP227" s="198"/>
      <c r="FQ227" s="198"/>
      <c r="FR227" s="198"/>
      <c r="FS227" s="198"/>
      <c r="FT227" s="198"/>
      <c r="FU227" s="198"/>
      <c r="FV227" s="198"/>
      <c r="FW227" s="198"/>
      <c r="FX227" s="198"/>
      <c r="FY227" s="198"/>
      <c r="FZ227" s="198"/>
      <c r="GA227" s="198"/>
      <c r="GB227" s="198"/>
      <c r="GC227" s="198"/>
      <c r="GD227" s="198"/>
      <c r="GE227" s="198"/>
      <c r="GF227" s="198"/>
      <c r="GG227" s="198"/>
      <c r="GH227" s="198"/>
      <c r="GI227" s="198"/>
      <c r="GJ227" s="198"/>
      <c r="GK227" s="198"/>
      <c r="GL227" s="198"/>
      <c r="GM227" s="198"/>
      <c r="GN227" s="198"/>
      <c r="GO227" s="198"/>
      <c r="GP227" s="198"/>
      <c r="GQ227" s="198"/>
      <c r="GR227" s="198"/>
      <c r="GS227" s="198"/>
      <c r="GT227" s="198"/>
      <c r="GU227" s="198"/>
      <c r="GV227" s="198"/>
      <c r="GW227" s="198"/>
      <c r="GX227" s="198"/>
      <c r="GY227" s="198"/>
      <c r="GZ227" s="198"/>
      <c r="HA227" s="198"/>
      <c r="HB227" s="198"/>
      <c r="HC227" s="198"/>
      <c r="HD227" s="198"/>
      <c r="HE227" s="198"/>
      <c r="HF227" s="198"/>
      <c r="HG227" s="198"/>
      <c r="HH227" s="198"/>
      <c r="HI227" s="198"/>
      <c r="HJ227" s="198"/>
      <c r="HK227" s="198"/>
      <c r="HL227" s="198"/>
      <c r="HM227" s="198"/>
      <c r="HN227" s="198"/>
      <c r="HO227" s="198"/>
      <c r="HP227" s="198"/>
      <c r="HQ227" s="198"/>
      <c r="HR227" s="198"/>
      <c r="HS227" s="198"/>
      <c r="HT227" s="198"/>
      <c r="HU227" s="198"/>
      <c r="HV227" s="198"/>
      <c r="HW227" s="198"/>
      <c r="HX227" s="198"/>
      <c r="HY227" s="198"/>
      <c r="HZ227" s="198"/>
      <c r="IA227" s="198"/>
      <c r="IB227" s="198"/>
      <c r="IC227" s="198"/>
      <c r="ID227" s="198"/>
      <c r="IE227" s="198"/>
      <c r="IF227" s="198"/>
      <c r="IG227" s="198"/>
      <c r="IH227" s="198"/>
      <c r="II227" s="198"/>
      <c r="IJ227" s="198"/>
      <c r="IK227" s="198"/>
      <c r="IL227" s="198"/>
      <c r="IM227" s="198"/>
      <c r="IN227" s="198"/>
      <c r="IO227" s="198"/>
      <c r="IP227" s="198"/>
      <c r="IQ227" s="198"/>
      <c r="IR227" s="198"/>
      <c r="IS227" s="198"/>
    </row>
    <row r="228" spans="1:253" ht="21.95" customHeight="1" x14ac:dyDescent="0.25">
      <c r="A228" s="181" t="s">
        <v>1057</v>
      </c>
      <c r="B228" s="208" t="s">
        <v>905</v>
      </c>
      <c r="C228" s="568">
        <f>D228-E228</f>
        <v>179</v>
      </c>
      <c r="D228" s="568">
        <f>'Biểu cân đối_tinh giao'!C178/1000000</f>
        <v>179</v>
      </c>
      <c r="E228" s="623"/>
      <c r="F228" s="623"/>
      <c r="G228" s="636"/>
      <c r="H228" s="623"/>
      <c r="I228" s="623"/>
      <c r="J228" s="623"/>
      <c r="K228" s="415"/>
      <c r="L228" s="198"/>
      <c r="M228" s="198"/>
      <c r="N228" s="198"/>
      <c r="O228" s="198"/>
      <c r="P228" s="198"/>
      <c r="Q228" s="198"/>
      <c r="R228" s="198"/>
      <c r="S228" s="198"/>
      <c r="T228" s="198"/>
      <c r="U228" s="198"/>
      <c r="V228" s="198"/>
      <c r="W228" s="198"/>
      <c r="X228" s="198"/>
      <c r="Y228" s="198"/>
      <c r="Z228" s="198"/>
      <c r="AA228" s="198"/>
      <c r="AB228" s="198"/>
      <c r="AC228" s="198"/>
      <c r="AD228" s="198"/>
      <c r="AE228" s="198"/>
      <c r="AF228" s="198"/>
      <c r="AG228" s="198"/>
      <c r="AH228" s="198"/>
      <c r="AI228" s="198"/>
      <c r="AJ228" s="198"/>
      <c r="AK228" s="198"/>
      <c r="AL228" s="198"/>
      <c r="AM228" s="198"/>
      <c r="AN228" s="198"/>
      <c r="AO228" s="198"/>
      <c r="AP228" s="198"/>
      <c r="AQ228" s="198"/>
      <c r="AR228" s="198"/>
      <c r="AS228" s="198"/>
      <c r="AT228" s="198"/>
      <c r="AU228" s="198"/>
      <c r="AV228" s="198"/>
      <c r="AW228" s="198"/>
      <c r="AX228" s="198"/>
      <c r="AY228" s="198"/>
      <c r="AZ228" s="198"/>
      <c r="BA228" s="198"/>
      <c r="BB228" s="198"/>
      <c r="BC228" s="198"/>
      <c r="BD228" s="198"/>
      <c r="BE228" s="198"/>
      <c r="BF228" s="198"/>
      <c r="BG228" s="198"/>
      <c r="BH228" s="198"/>
      <c r="BI228" s="198"/>
      <c r="BJ228" s="198"/>
      <c r="BK228" s="198"/>
      <c r="BL228" s="198"/>
      <c r="BM228" s="198"/>
      <c r="BN228" s="198"/>
      <c r="BO228" s="198"/>
      <c r="BP228" s="198"/>
      <c r="BQ228" s="198"/>
      <c r="BR228" s="198"/>
      <c r="BS228" s="198"/>
      <c r="BT228" s="198"/>
      <c r="BU228" s="198"/>
      <c r="BV228" s="198"/>
      <c r="BW228" s="198"/>
      <c r="BX228" s="198"/>
      <c r="BY228" s="198"/>
      <c r="BZ228" s="198"/>
      <c r="CA228" s="198"/>
      <c r="CB228" s="198"/>
      <c r="CC228" s="198"/>
      <c r="CD228" s="198"/>
      <c r="CE228" s="198"/>
      <c r="CF228" s="198"/>
      <c r="CG228" s="198"/>
      <c r="CH228" s="198"/>
      <c r="CI228" s="198"/>
      <c r="CJ228" s="198"/>
      <c r="CK228" s="198"/>
      <c r="CL228" s="198"/>
      <c r="CM228" s="198"/>
      <c r="CN228" s="198"/>
      <c r="CO228" s="198"/>
      <c r="CP228" s="198"/>
      <c r="CQ228" s="198"/>
      <c r="CR228" s="198"/>
      <c r="CS228" s="198"/>
      <c r="CT228" s="198"/>
      <c r="CU228" s="198"/>
      <c r="CV228" s="198"/>
      <c r="CW228" s="198"/>
      <c r="CX228" s="198"/>
      <c r="CY228" s="198"/>
      <c r="CZ228" s="198"/>
      <c r="DA228" s="198"/>
      <c r="DB228" s="198"/>
      <c r="DC228" s="198"/>
      <c r="DD228" s="198"/>
      <c r="DE228" s="198"/>
      <c r="DF228" s="198"/>
      <c r="DG228" s="198"/>
      <c r="DH228" s="198"/>
      <c r="DI228" s="198"/>
      <c r="DJ228" s="198"/>
      <c r="DK228" s="198"/>
      <c r="DL228" s="198"/>
      <c r="DM228" s="198"/>
      <c r="DN228" s="198"/>
      <c r="DO228" s="198"/>
      <c r="DP228" s="198"/>
      <c r="DQ228" s="198"/>
      <c r="DR228" s="198"/>
      <c r="DS228" s="198"/>
      <c r="DT228" s="198"/>
      <c r="DU228" s="198"/>
      <c r="DV228" s="198"/>
      <c r="DW228" s="198"/>
      <c r="DX228" s="198"/>
      <c r="DY228" s="198"/>
      <c r="DZ228" s="198"/>
      <c r="EA228" s="198"/>
      <c r="EB228" s="198"/>
      <c r="EC228" s="198"/>
      <c r="ED228" s="198"/>
      <c r="EE228" s="198"/>
      <c r="EF228" s="198"/>
      <c r="EG228" s="198"/>
      <c r="EH228" s="198"/>
      <c r="EI228" s="198"/>
      <c r="EJ228" s="198"/>
      <c r="EK228" s="198"/>
      <c r="EL228" s="198"/>
      <c r="EM228" s="198"/>
      <c r="EN228" s="198"/>
      <c r="EO228" s="198"/>
      <c r="EP228" s="198"/>
      <c r="EQ228" s="198"/>
      <c r="ER228" s="198"/>
      <c r="ES228" s="198"/>
      <c r="ET228" s="198"/>
      <c r="EU228" s="198"/>
      <c r="EV228" s="198"/>
      <c r="EW228" s="198"/>
      <c r="EX228" s="198"/>
      <c r="EY228" s="198"/>
      <c r="EZ228" s="198"/>
      <c r="FA228" s="198"/>
      <c r="FB228" s="198"/>
      <c r="FC228" s="198"/>
      <c r="FD228" s="198"/>
      <c r="FE228" s="198"/>
      <c r="FF228" s="198"/>
      <c r="FG228" s="198"/>
      <c r="FH228" s="198"/>
      <c r="FI228" s="198"/>
      <c r="FJ228" s="198"/>
      <c r="FK228" s="198"/>
      <c r="FL228" s="198"/>
      <c r="FM228" s="198"/>
      <c r="FN228" s="198"/>
      <c r="FO228" s="198"/>
      <c r="FP228" s="198"/>
      <c r="FQ228" s="198"/>
      <c r="FR228" s="198"/>
      <c r="FS228" s="198"/>
      <c r="FT228" s="198"/>
      <c r="FU228" s="198"/>
      <c r="FV228" s="198"/>
      <c r="FW228" s="198"/>
      <c r="FX228" s="198"/>
      <c r="FY228" s="198"/>
      <c r="FZ228" s="198"/>
      <c r="GA228" s="198"/>
      <c r="GB228" s="198"/>
      <c r="GC228" s="198"/>
      <c r="GD228" s="198"/>
      <c r="GE228" s="198"/>
      <c r="GF228" s="198"/>
      <c r="GG228" s="198"/>
      <c r="GH228" s="198"/>
      <c r="GI228" s="198"/>
      <c r="GJ228" s="198"/>
      <c r="GK228" s="198"/>
      <c r="GL228" s="198"/>
      <c r="GM228" s="198"/>
      <c r="GN228" s="198"/>
      <c r="GO228" s="198"/>
      <c r="GP228" s="198"/>
      <c r="GQ228" s="198"/>
      <c r="GR228" s="198"/>
      <c r="GS228" s="198"/>
      <c r="GT228" s="198"/>
      <c r="GU228" s="198"/>
      <c r="GV228" s="198"/>
      <c r="GW228" s="198"/>
      <c r="GX228" s="198"/>
      <c r="GY228" s="198"/>
      <c r="GZ228" s="198"/>
      <c r="HA228" s="198"/>
      <c r="HB228" s="198"/>
      <c r="HC228" s="198"/>
      <c r="HD228" s="198"/>
      <c r="HE228" s="198"/>
      <c r="HF228" s="198"/>
      <c r="HG228" s="198"/>
      <c r="HH228" s="198"/>
      <c r="HI228" s="198"/>
      <c r="HJ228" s="198"/>
      <c r="HK228" s="198"/>
      <c r="HL228" s="198"/>
      <c r="HM228" s="198"/>
      <c r="HN228" s="198"/>
      <c r="HO228" s="198"/>
      <c r="HP228" s="198"/>
      <c r="HQ228" s="198"/>
      <c r="HR228" s="198"/>
      <c r="HS228" s="198"/>
      <c r="HT228" s="198"/>
      <c r="HU228" s="198"/>
      <c r="HV228" s="198"/>
      <c r="HW228" s="198"/>
      <c r="HX228" s="198"/>
      <c r="HY228" s="198"/>
      <c r="HZ228" s="198"/>
      <c r="IA228" s="198"/>
      <c r="IB228" s="198"/>
      <c r="IC228" s="198"/>
      <c r="ID228" s="198"/>
      <c r="IE228" s="198"/>
      <c r="IF228" s="198"/>
      <c r="IG228" s="198"/>
      <c r="IH228" s="198"/>
      <c r="II228" s="198"/>
      <c r="IJ228" s="198"/>
      <c r="IK228" s="198"/>
      <c r="IL228" s="198"/>
      <c r="IM228" s="198"/>
      <c r="IN228" s="198"/>
      <c r="IO228" s="198"/>
      <c r="IP228" s="198"/>
      <c r="IQ228" s="198"/>
      <c r="IR228" s="198"/>
      <c r="IS228" s="198"/>
    </row>
    <row r="229" spans="1:253" ht="21.95" customHeight="1" x14ac:dyDescent="0.25">
      <c r="A229" s="181" t="s">
        <v>1058</v>
      </c>
      <c r="B229" s="208" t="s">
        <v>877</v>
      </c>
      <c r="C229" s="568">
        <f>D229-E229</f>
        <v>3922</v>
      </c>
      <c r="D229" s="568">
        <f>'Biểu cân đối_tinh giao'!C180/1000000</f>
        <v>3922</v>
      </c>
      <c r="E229" s="623"/>
      <c r="F229" s="623"/>
      <c r="G229" s="636"/>
      <c r="H229" s="623"/>
      <c r="I229" s="623"/>
      <c r="J229" s="623"/>
      <c r="K229" s="415"/>
      <c r="L229" s="198"/>
      <c r="M229" s="198"/>
      <c r="N229" s="198"/>
      <c r="O229" s="198"/>
      <c r="P229" s="198"/>
      <c r="Q229" s="198"/>
      <c r="R229" s="198"/>
      <c r="S229" s="198"/>
      <c r="T229" s="198"/>
      <c r="U229" s="198"/>
      <c r="V229" s="198"/>
      <c r="W229" s="198"/>
      <c r="X229" s="198"/>
      <c r="Y229" s="198"/>
      <c r="Z229" s="198"/>
      <c r="AA229" s="198"/>
      <c r="AB229" s="198"/>
      <c r="AC229" s="198"/>
      <c r="AD229" s="198"/>
      <c r="AE229" s="198"/>
      <c r="AF229" s="198"/>
      <c r="AG229" s="198"/>
      <c r="AH229" s="198"/>
      <c r="AI229" s="198"/>
      <c r="AJ229" s="198"/>
      <c r="AK229" s="198"/>
      <c r="AL229" s="198"/>
      <c r="AM229" s="198"/>
      <c r="AN229" s="198"/>
      <c r="AO229" s="198"/>
      <c r="AP229" s="198"/>
      <c r="AQ229" s="198"/>
      <c r="AR229" s="198"/>
      <c r="AS229" s="198"/>
      <c r="AT229" s="198"/>
      <c r="AU229" s="198"/>
      <c r="AV229" s="198"/>
      <c r="AW229" s="198"/>
      <c r="AX229" s="198"/>
      <c r="AY229" s="198"/>
      <c r="AZ229" s="198"/>
      <c r="BA229" s="198"/>
      <c r="BB229" s="198"/>
      <c r="BC229" s="198"/>
      <c r="BD229" s="198"/>
      <c r="BE229" s="198"/>
      <c r="BF229" s="198"/>
      <c r="BG229" s="198"/>
      <c r="BH229" s="198"/>
      <c r="BI229" s="198"/>
      <c r="BJ229" s="198"/>
      <c r="BK229" s="198"/>
      <c r="BL229" s="198"/>
      <c r="BM229" s="198"/>
      <c r="BN229" s="198"/>
      <c r="BO229" s="198"/>
      <c r="BP229" s="198"/>
      <c r="BQ229" s="198"/>
      <c r="BR229" s="198"/>
      <c r="BS229" s="198"/>
      <c r="BT229" s="198"/>
      <c r="BU229" s="198"/>
      <c r="BV229" s="198"/>
      <c r="BW229" s="198"/>
      <c r="BX229" s="198"/>
      <c r="BY229" s="198"/>
      <c r="BZ229" s="198"/>
      <c r="CA229" s="198"/>
      <c r="CB229" s="198"/>
      <c r="CC229" s="198"/>
      <c r="CD229" s="198"/>
      <c r="CE229" s="198"/>
      <c r="CF229" s="198"/>
      <c r="CG229" s="198"/>
      <c r="CH229" s="198"/>
      <c r="CI229" s="198"/>
      <c r="CJ229" s="198"/>
      <c r="CK229" s="198"/>
      <c r="CL229" s="198"/>
      <c r="CM229" s="198"/>
      <c r="CN229" s="198"/>
      <c r="CO229" s="198"/>
      <c r="CP229" s="198"/>
      <c r="CQ229" s="198"/>
      <c r="CR229" s="198"/>
      <c r="CS229" s="198"/>
      <c r="CT229" s="198"/>
      <c r="CU229" s="198"/>
      <c r="CV229" s="198"/>
      <c r="CW229" s="198"/>
      <c r="CX229" s="198"/>
      <c r="CY229" s="198"/>
      <c r="CZ229" s="198"/>
      <c r="DA229" s="198"/>
      <c r="DB229" s="198"/>
      <c r="DC229" s="198"/>
      <c r="DD229" s="198"/>
      <c r="DE229" s="198"/>
      <c r="DF229" s="198"/>
      <c r="DG229" s="198"/>
      <c r="DH229" s="198"/>
      <c r="DI229" s="198"/>
      <c r="DJ229" s="198"/>
      <c r="DK229" s="198"/>
      <c r="DL229" s="198"/>
      <c r="DM229" s="198"/>
      <c r="DN229" s="198"/>
      <c r="DO229" s="198"/>
      <c r="DP229" s="198"/>
      <c r="DQ229" s="198"/>
      <c r="DR229" s="198"/>
      <c r="DS229" s="198"/>
      <c r="DT229" s="198"/>
      <c r="DU229" s="198"/>
      <c r="DV229" s="198"/>
      <c r="DW229" s="198"/>
      <c r="DX229" s="198"/>
      <c r="DY229" s="198"/>
      <c r="DZ229" s="198"/>
      <c r="EA229" s="198"/>
      <c r="EB229" s="198"/>
      <c r="EC229" s="198"/>
      <c r="ED229" s="198"/>
      <c r="EE229" s="198"/>
      <c r="EF229" s="198"/>
      <c r="EG229" s="198"/>
      <c r="EH229" s="198"/>
      <c r="EI229" s="198"/>
      <c r="EJ229" s="198"/>
      <c r="EK229" s="198"/>
      <c r="EL229" s="198"/>
      <c r="EM229" s="198"/>
      <c r="EN229" s="198"/>
      <c r="EO229" s="198"/>
      <c r="EP229" s="198"/>
      <c r="EQ229" s="198"/>
      <c r="ER229" s="198"/>
      <c r="ES229" s="198"/>
      <c r="ET229" s="198"/>
      <c r="EU229" s="198"/>
      <c r="EV229" s="198"/>
      <c r="EW229" s="198"/>
      <c r="EX229" s="198"/>
      <c r="EY229" s="198"/>
      <c r="EZ229" s="198"/>
      <c r="FA229" s="198"/>
      <c r="FB229" s="198"/>
      <c r="FC229" s="198"/>
      <c r="FD229" s="198"/>
      <c r="FE229" s="198"/>
      <c r="FF229" s="198"/>
      <c r="FG229" s="198"/>
      <c r="FH229" s="198"/>
      <c r="FI229" s="198"/>
      <c r="FJ229" s="198"/>
      <c r="FK229" s="198"/>
      <c r="FL229" s="198"/>
      <c r="FM229" s="198"/>
      <c r="FN229" s="198"/>
      <c r="FO229" s="198"/>
      <c r="FP229" s="198"/>
      <c r="FQ229" s="198"/>
      <c r="FR229" s="198"/>
      <c r="FS229" s="198"/>
      <c r="FT229" s="198"/>
      <c r="FU229" s="198"/>
      <c r="FV229" s="198"/>
      <c r="FW229" s="198"/>
      <c r="FX229" s="198"/>
      <c r="FY229" s="198"/>
      <c r="FZ229" s="198"/>
      <c r="GA229" s="198"/>
      <c r="GB229" s="198"/>
      <c r="GC229" s="198"/>
      <c r="GD229" s="198"/>
      <c r="GE229" s="198"/>
      <c r="GF229" s="198"/>
      <c r="GG229" s="198"/>
      <c r="GH229" s="198"/>
      <c r="GI229" s="198"/>
      <c r="GJ229" s="198"/>
      <c r="GK229" s="198"/>
      <c r="GL229" s="198"/>
      <c r="GM229" s="198"/>
      <c r="GN229" s="198"/>
      <c r="GO229" s="198"/>
      <c r="GP229" s="198"/>
      <c r="GQ229" s="198"/>
      <c r="GR229" s="198"/>
      <c r="GS229" s="198"/>
      <c r="GT229" s="198"/>
      <c r="GU229" s="198"/>
      <c r="GV229" s="198"/>
      <c r="GW229" s="198"/>
      <c r="GX229" s="198"/>
      <c r="GY229" s="198"/>
      <c r="GZ229" s="198"/>
      <c r="HA229" s="198"/>
      <c r="HB229" s="198"/>
      <c r="HC229" s="198"/>
      <c r="HD229" s="198"/>
      <c r="HE229" s="198"/>
      <c r="HF229" s="198"/>
      <c r="HG229" s="198"/>
      <c r="HH229" s="198"/>
      <c r="HI229" s="198"/>
      <c r="HJ229" s="198"/>
      <c r="HK229" s="198"/>
      <c r="HL229" s="198"/>
      <c r="HM229" s="198"/>
      <c r="HN229" s="198"/>
      <c r="HO229" s="198"/>
      <c r="HP229" s="198"/>
      <c r="HQ229" s="198"/>
      <c r="HR229" s="198"/>
      <c r="HS229" s="198"/>
      <c r="HT229" s="198"/>
      <c r="HU229" s="198"/>
      <c r="HV229" s="198"/>
      <c r="HW229" s="198"/>
      <c r="HX229" s="198"/>
      <c r="HY229" s="198"/>
      <c r="HZ229" s="198"/>
      <c r="IA229" s="198"/>
      <c r="IB229" s="198"/>
      <c r="IC229" s="198"/>
      <c r="ID229" s="198"/>
      <c r="IE229" s="198"/>
      <c r="IF229" s="198"/>
      <c r="IG229" s="198"/>
      <c r="IH229" s="198"/>
      <c r="II229" s="198"/>
      <c r="IJ229" s="198"/>
      <c r="IK229" s="198"/>
      <c r="IL229" s="198"/>
      <c r="IM229" s="198"/>
      <c r="IN229" s="198"/>
      <c r="IO229" s="198"/>
      <c r="IP229" s="198"/>
      <c r="IQ229" s="198"/>
      <c r="IR229" s="198"/>
      <c r="IS229" s="198"/>
    </row>
    <row r="230" spans="1:253" ht="39" customHeight="1" x14ac:dyDescent="0.25">
      <c r="A230" s="224"/>
      <c r="B230" s="225"/>
      <c r="C230" s="225"/>
      <c r="D230" s="225"/>
      <c r="E230" s="249">
        <f>SUBTOTAL(9,E35:E142)*1000000</f>
        <v>352386300000.00006</v>
      </c>
      <c r="F230" s="249"/>
      <c r="G230" s="249"/>
      <c r="H230" s="249"/>
      <c r="I230" s="249"/>
      <c r="J230" s="249"/>
      <c r="K230" s="249"/>
    </row>
    <row r="231" spans="1:253" ht="73.5" customHeight="1" x14ac:dyDescent="0.25">
      <c r="A231" s="773" t="s">
        <v>1093</v>
      </c>
      <c r="B231" s="773"/>
      <c r="C231" s="773"/>
      <c r="D231" s="773"/>
      <c r="E231" s="773"/>
      <c r="F231" s="773"/>
      <c r="G231" s="773"/>
      <c r="H231" s="773"/>
      <c r="I231" s="773"/>
      <c r="J231" s="773"/>
      <c r="K231" s="773"/>
    </row>
    <row r="232" spans="1:253" ht="32.25" customHeight="1" x14ac:dyDescent="0.25">
      <c r="A232" s="773" t="s">
        <v>1345</v>
      </c>
      <c r="B232" s="773"/>
      <c r="C232" s="773"/>
      <c r="D232" s="773"/>
      <c r="E232" s="773"/>
      <c r="F232" s="773"/>
      <c r="G232" s="773"/>
      <c r="H232" s="773"/>
      <c r="I232" s="773"/>
      <c r="J232" s="773"/>
      <c r="K232" s="773"/>
      <c r="L232" s="774"/>
      <c r="M232" s="774"/>
      <c r="N232" s="774"/>
      <c r="O232" s="774"/>
      <c r="P232" s="229"/>
    </row>
    <row r="233" spans="1:253" ht="16.5" hidden="1" x14ac:dyDescent="0.25">
      <c r="A233" s="319"/>
      <c r="B233" s="320"/>
      <c r="C233" s="320"/>
      <c r="D233" s="320"/>
      <c r="E233" s="321"/>
      <c r="F233" s="322"/>
      <c r="G233" s="321"/>
      <c r="H233" s="321"/>
      <c r="I233" s="321"/>
      <c r="J233" s="321"/>
      <c r="K233" s="321"/>
    </row>
    <row r="234" spans="1:253" hidden="1" x14ac:dyDescent="0.25">
      <c r="E234" s="217">
        <f>SUBTOTAL(9,E28:E147)*1000000</f>
        <v>359480429000.00006</v>
      </c>
    </row>
    <row r="235" spans="1:253" hidden="1" x14ac:dyDescent="0.25"/>
    <row r="236" spans="1:253" hidden="1" x14ac:dyDescent="0.25"/>
    <row r="237" spans="1:253" hidden="1" x14ac:dyDescent="0.25">
      <c r="E237" s="409"/>
    </row>
    <row r="238" spans="1:253" hidden="1" x14ac:dyDescent="0.25">
      <c r="E238" s="408"/>
    </row>
  </sheetData>
  <autoFilter ref="A23:XFD232" xr:uid="{4937DBF9-56F9-4FC8-8948-BA906DF05487}"/>
  <mergeCells count="19">
    <mergeCell ref="G6:G7"/>
    <mergeCell ref="H6:H7"/>
    <mergeCell ref="A1:K1"/>
    <mergeCell ref="A231:K231"/>
    <mergeCell ref="A232:K232"/>
    <mergeCell ref="L232:O232"/>
    <mergeCell ref="A2:K2"/>
    <mergeCell ref="A3:K3"/>
    <mergeCell ref="A4:K4"/>
    <mergeCell ref="G5:J5"/>
    <mergeCell ref="K5:K7"/>
    <mergeCell ref="I6:I7"/>
    <mergeCell ref="J6:J7"/>
    <mergeCell ref="A5:A7"/>
    <mergeCell ref="B5:B7"/>
    <mergeCell ref="E5:E7"/>
    <mergeCell ref="F5:F7"/>
    <mergeCell ref="C5:C7"/>
    <mergeCell ref="D5:D7"/>
  </mergeCells>
  <pageMargins left="0.511811023622047" right="0.118110236220472" top="0.511811023622047" bottom="0.31496062992126" header="0.31496062992126" footer="0.31496062992126"/>
  <pageSetup paperSize="9" scale="65" orientation="landscape" r:id="rId1"/>
  <legacy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C9C9D-CC6A-4220-B30E-8EDF6D01493F}">
  <sheetPr>
    <tabColor rgb="FF92D050"/>
  </sheetPr>
  <dimension ref="A1:I203"/>
  <sheetViews>
    <sheetView view="pageBreakPreview" zoomScale="85" zoomScaleNormal="70" zoomScaleSheetLayoutView="85" workbookViewId="0">
      <pane xSplit="2" ySplit="7" topLeftCell="C17" activePane="bottomRight" state="frozen"/>
      <selection activeCell="L5" sqref="L5"/>
      <selection pane="topRight" activeCell="L5" sqref="L5"/>
      <selection pane="bottomLeft" activeCell="L5" sqref="L5"/>
      <selection pane="bottomRight" activeCell="G24" sqref="G24"/>
    </sheetView>
  </sheetViews>
  <sheetFormatPr defaultRowHeight="15.75" outlineLevelRow="1" x14ac:dyDescent="0.25"/>
  <cols>
    <col min="1" max="1" width="4.7109375" style="323" customWidth="1"/>
    <col min="2" max="2" width="75" style="377" customWidth="1"/>
    <col min="3" max="3" width="20.7109375" style="378" customWidth="1"/>
    <col min="4" max="4" width="24.28515625" style="326" customWidth="1"/>
    <col min="5" max="5" width="9.140625" style="326"/>
    <col min="6" max="6" width="21.140625" style="326" customWidth="1"/>
    <col min="7" max="7" width="18.85546875" style="326" bestFit="1" customWidth="1"/>
    <col min="8" max="8" width="9.140625" style="326"/>
    <col min="9" max="9" width="19.28515625" style="326" bestFit="1" customWidth="1"/>
    <col min="10" max="10" width="9.140625" style="326"/>
    <col min="11" max="11" width="8.28515625" style="326" customWidth="1"/>
    <col min="12" max="256" width="9.140625" style="326"/>
    <col min="257" max="257" width="4.7109375" style="326" customWidth="1"/>
    <col min="258" max="258" width="75" style="326" customWidth="1"/>
    <col min="259" max="259" width="20.7109375" style="326" customWidth="1"/>
    <col min="260" max="260" width="24.28515625" style="326" customWidth="1"/>
    <col min="261" max="262" width="9.140625" style="326"/>
    <col min="263" max="263" width="15.85546875" style="326" customWidth="1"/>
    <col min="264" max="512" width="9.140625" style="326"/>
    <col min="513" max="513" width="4.7109375" style="326" customWidth="1"/>
    <col min="514" max="514" width="75" style="326" customWidth="1"/>
    <col min="515" max="515" width="20.7109375" style="326" customWidth="1"/>
    <col min="516" max="516" width="24.28515625" style="326" customWidth="1"/>
    <col min="517" max="518" width="9.140625" style="326"/>
    <col min="519" max="519" width="15.85546875" style="326" customWidth="1"/>
    <col min="520" max="768" width="9.140625" style="326"/>
    <col min="769" max="769" width="4.7109375" style="326" customWidth="1"/>
    <col min="770" max="770" width="75" style="326" customWidth="1"/>
    <col min="771" max="771" width="20.7109375" style="326" customWidth="1"/>
    <col min="772" max="772" width="24.28515625" style="326" customWidth="1"/>
    <col min="773" max="774" width="9.140625" style="326"/>
    <col min="775" max="775" width="15.85546875" style="326" customWidth="1"/>
    <col min="776" max="1024" width="9.140625" style="326"/>
    <col min="1025" max="1025" width="4.7109375" style="326" customWidth="1"/>
    <col min="1026" max="1026" width="75" style="326" customWidth="1"/>
    <col min="1027" max="1027" width="20.7109375" style="326" customWidth="1"/>
    <col min="1028" max="1028" width="24.28515625" style="326" customWidth="1"/>
    <col min="1029" max="1030" width="9.140625" style="326"/>
    <col min="1031" max="1031" width="15.85546875" style="326" customWidth="1"/>
    <col min="1032" max="1280" width="9.140625" style="326"/>
    <col min="1281" max="1281" width="4.7109375" style="326" customWidth="1"/>
    <col min="1282" max="1282" width="75" style="326" customWidth="1"/>
    <col min="1283" max="1283" width="20.7109375" style="326" customWidth="1"/>
    <col min="1284" max="1284" width="24.28515625" style="326" customWidth="1"/>
    <col min="1285" max="1286" width="9.140625" style="326"/>
    <col min="1287" max="1287" width="15.85546875" style="326" customWidth="1"/>
    <col min="1288" max="1536" width="9.140625" style="326"/>
    <col min="1537" max="1537" width="4.7109375" style="326" customWidth="1"/>
    <col min="1538" max="1538" width="75" style="326" customWidth="1"/>
    <col min="1539" max="1539" width="20.7109375" style="326" customWidth="1"/>
    <col min="1540" max="1540" width="24.28515625" style="326" customWidth="1"/>
    <col min="1541" max="1542" width="9.140625" style="326"/>
    <col min="1543" max="1543" width="15.85546875" style="326" customWidth="1"/>
    <col min="1544" max="1792" width="9.140625" style="326"/>
    <col min="1793" max="1793" width="4.7109375" style="326" customWidth="1"/>
    <col min="1794" max="1794" width="75" style="326" customWidth="1"/>
    <col min="1795" max="1795" width="20.7109375" style="326" customWidth="1"/>
    <col min="1796" max="1796" width="24.28515625" style="326" customWidth="1"/>
    <col min="1797" max="1798" width="9.140625" style="326"/>
    <col min="1799" max="1799" width="15.85546875" style="326" customWidth="1"/>
    <col min="1800" max="2048" width="9.140625" style="326"/>
    <col min="2049" max="2049" width="4.7109375" style="326" customWidth="1"/>
    <col min="2050" max="2050" width="75" style="326" customWidth="1"/>
    <col min="2051" max="2051" width="20.7109375" style="326" customWidth="1"/>
    <col min="2052" max="2052" width="24.28515625" style="326" customWidth="1"/>
    <col min="2053" max="2054" width="9.140625" style="326"/>
    <col min="2055" max="2055" width="15.85546875" style="326" customWidth="1"/>
    <col min="2056" max="2304" width="9.140625" style="326"/>
    <col min="2305" max="2305" width="4.7109375" style="326" customWidth="1"/>
    <col min="2306" max="2306" width="75" style="326" customWidth="1"/>
    <col min="2307" max="2307" width="20.7109375" style="326" customWidth="1"/>
    <col min="2308" max="2308" width="24.28515625" style="326" customWidth="1"/>
    <col min="2309" max="2310" width="9.140625" style="326"/>
    <col min="2311" max="2311" width="15.85546875" style="326" customWidth="1"/>
    <col min="2312" max="2560" width="9.140625" style="326"/>
    <col min="2561" max="2561" width="4.7109375" style="326" customWidth="1"/>
    <col min="2562" max="2562" width="75" style="326" customWidth="1"/>
    <col min="2563" max="2563" width="20.7109375" style="326" customWidth="1"/>
    <col min="2564" max="2564" width="24.28515625" style="326" customWidth="1"/>
    <col min="2565" max="2566" width="9.140625" style="326"/>
    <col min="2567" max="2567" width="15.85546875" style="326" customWidth="1"/>
    <col min="2568" max="2816" width="9.140625" style="326"/>
    <col min="2817" max="2817" width="4.7109375" style="326" customWidth="1"/>
    <col min="2818" max="2818" width="75" style="326" customWidth="1"/>
    <col min="2819" max="2819" width="20.7109375" style="326" customWidth="1"/>
    <col min="2820" max="2820" width="24.28515625" style="326" customWidth="1"/>
    <col min="2821" max="2822" width="9.140625" style="326"/>
    <col min="2823" max="2823" width="15.85546875" style="326" customWidth="1"/>
    <col min="2824" max="3072" width="9.140625" style="326"/>
    <col min="3073" max="3073" width="4.7109375" style="326" customWidth="1"/>
    <col min="3074" max="3074" width="75" style="326" customWidth="1"/>
    <col min="3075" max="3075" width="20.7109375" style="326" customWidth="1"/>
    <col min="3076" max="3076" width="24.28515625" style="326" customWidth="1"/>
    <col min="3077" max="3078" width="9.140625" style="326"/>
    <col min="3079" max="3079" width="15.85546875" style="326" customWidth="1"/>
    <col min="3080" max="3328" width="9.140625" style="326"/>
    <col min="3329" max="3329" width="4.7109375" style="326" customWidth="1"/>
    <col min="3330" max="3330" width="75" style="326" customWidth="1"/>
    <col min="3331" max="3331" width="20.7109375" style="326" customWidth="1"/>
    <col min="3332" max="3332" width="24.28515625" style="326" customWidth="1"/>
    <col min="3333" max="3334" width="9.140625" style="326"/>
    <col min="3335" max="3335" width="15.85546875" style="326" customWidth="1"/>
    <col min="3336" max="3584" width="9.140625" style="326"/>
    <col min="3585" max="3585" width="4.7109375" style="326" customWidth="1"/>
    <col min="3586" max="3586" width="75" style="326" customWidth="1"/>
    <col min="3587" max="3587" width="20.7109375" style="326" customWidth="1"/>
    <col min="3588" max="3588" width="24.28515625" style="326" customWidth="1"/>
    <col min="3589" max="3590" width="9.140625" style="326"/>
    <col min="3591" max="3591" width="15.85546875" style="326" customWidth="1"/>
    <col min="3592" max="3840" width="9.140625" style="326"/>
    <col min="3841" max="3841" width="4.7109375" style="326" customWidth="1"/>
    <col min="3842" max="3842" width="75" style="326" customWidth="1"/>
    <col min="3843" max="3843" width="20.7109375" style="326" customWidth="1"/>
    <col min="3844" max="3844" width="24.28515625" style="326" customWidth="1"/>
    <col min="3845" max="3846" width="9.140625" style="326"/>
    <col min="3847" max="3847" width="15.85546875" style="326" customWidth="1"/>
    <col min="3848" max="4096" width="9.140625" style="326"/>
    <col min="4097" max="4097" width="4.7109375" style="326" customWidth="1"/>
    <col min="4098" max="4098" width="75" style="326" customWidth="1"/>
    <col min="4099" max="4099" width="20.7109375" style="326" customWidth="1"/>
    <col min="4100" max="4100" width="24.28515625" style="326" customWidth="1"/>
    <col min="4101" max="4102" width="9.140625" style="326"/>
    <col min="4103" max="4103" width="15.85546875" style="326" customWidth="1"/>
    <col min="4104" max="4352" width="9.140625" style="326"/>
    <col min="4353" max="4353" width="4.7109375" style="326" customWidth="1"/>
    <col min="4354" max="4354" width="75" style="326" customWidth="1"/>
    <col min="4355" max="4355" width="20.7109375" style="326" customWidth="1"/>
    <col min="4356" max="4356" width="24.28515625" style="326" customWidth="1"/>
    <col min="4357" max="4358" width="9.140625" style="326"/>
    <col min="4359" max="4359" width="15.85546875" style="326" customWidth="1"/>
    <col min="4360" max="4608" width="9.140625" style="326"/>
    <col min="4609" max="4609" width="4.7109375" style="326" customWidth="1"/>
    <col min="4610" max="4610" width="75" style="326" customWidth="1"/>
    <col min="4611" max="4611" width="20.7109375" style="326" customWidth="1"/>
    <col min="4612" max="4612" width="24.28515625" style="326" customWidth="1"/>
    <col min="4613" max="4614" width="9.140625" style="326"/>
    <col min="4615" max="4615" width="15.85546875" style="326" customWidth="1"/>
    <col min="4616" max="4864" width="9.140625" style="326"/>
    <col min="4865" max="4865" width="4.7109375" style="326" customWidth="1"/>
    <col min="4866" max="4866" width="75" style="326" customWidth="1"/>
    <col min="4867" max="4867" width="20.7109375" style="326" customWidth="1"/>
    <col min="4868" max="4868" width="24.28515625" style="326" customWidth="1"/>
    <col min="4869" max="4870" width="9.140625" style="326"/>
    <col min="4871" max="4871" width="15.85546875" style="326" customWidth="1"/>
    <col min="4872" max="5120" width="9.140625" style="326"/>
    <col min="5121" max="5121" width="4.7109375" style="326" customWidth="1"/>
    <col min="5122" max="5122" width="75" style="326" customWidth="1"/>
    <col min="5123" max="5123" width="20.7109375" style="326" customWidth="1"/>
    <col min="5124" max="5124" width="24.28515625" style="326" customWidth="1"/>
    <col min="5125" max="5126" width="9.140625" style="326"/>
    <col min="5127" max="5127" width="15.85546875" style="326" customWidth="1"/>
    <col min="5128" max="5376" width="9.140625" style="326"/>
    <col min="5377" max="5377" width="4.7109375" style="326" customWidth="1"/>
    <col min="5378" max="5378" width="75" style="326" customWidth="1"/>
    <col min="5379" max="5379" width="20.7109375" style="326" customWidth="1"/>
    <col min="5380" max="5380" width="24.28515625" style="326" customWidth="1"/>
    <col min="5381" max="5382" width="9.140625" style="326"/>
    <col min="5383" max="5383" width="15.85546875" style="326" customWidth="1"/>
    <col min="5384" max="5632" width="9.140625" style="326"/>
    <col min="5633" max="5633" width="4.7109375" style="326" customWidth="1"/>
    <col min="5634" max="5634" width="75" style="326" customWidth="1"/>
    <col min="5635" max="5635" width="20.7109375" style="326" customWidth="1"/>
    <col min="5636" max="5636" width="24.28515625" style="326" customWidth="1"/>
    <col min="5637" max="5638" width="9.140625" style="326"/>
    <col min="5639" max="5639" width="15.85546875" style="326" customWidth="1"/>
    <col min="5640" max="5888" width="9.140625" style="326"/>
    <col min="5889" max="5889" width="4.7109375" style="326" customWidth="1"/>
    <col min="5890" max="5890" width="75" style="326" customWidth="1"/>
    <col min="5891" max="5891" width="20.7109375" style="326" customWidth="1"/>
    <col min="5892" max="5892" width="24.28515625" style="326" customWidth="1"/>
    <col min="5893" max="5894" width="9.140625" style="326"/>
    <col min="5895" max="5895" width="15.85546875" style="326" customWidth="1"/>
    <col min="5896" max="6144" width="9.140625" style="326"/>
    <col min="6145" max="6145" width="4.7109375" style="326" customWidth="1"/>
    <col min="6146" max="6146" width="75" style="326" customWidth="1"/>
    <col min="6147" max="6147" width="20.7109375" style="326" customWidth="1"/>
    <col min="6148" max="6148" width="24.28515625" style="326" customWidth="1"/>
    <col min="6149" max="6150" width="9.140625" style="326"/>
    <col min="6151" max="6151" width="15.85546875" style="326" customWidth="1"/>
    <col min="6152" max="6400" width="9.140625" style="326"/>
    <col min="6401" max="6401" width="4.7109375" style="326" customWidth="1"/>
    <col min="6402" max="6402" width="75" style="326" customWidth="1"/>
    <col min="6403" max="6403" width="20.7109375" style="326" customWidth="1"/>
    <col min="6404" max="6404" width="24.28515625" style="326" customWidth="1"/>
    <col min="6405" max="6406" width="9.140625" style="326"/>
    <col min="6407" max="6407" width="15.85546875" style="326" customWidth="1"/>
    <col min="6408" max="6656" width="9.140625" style="326"/>
    <col min="6657" max="6657" width="4.7109375" style="326" customWidth="1"/>
    <col min="6658" max="6658" width="75" style="326" customWidth="1"/>
    <col min="6659" max="6659" width="20.7109375" style="326" customWidth="1"/>
    <col min="6660" max="6660" width="24.28515625" style="326" customWidth="1"/>
    <col min="6661" max="6662" width="9.140625" style="326"/>
    <col min="6663" max="6663" width="15.85546875" style="326" customWidth="1"/>
    <col min="6664" max="6912" width="9.140625" style="326"/>
    <col min="6913" max="6913" width="4.7109375" style="326" customWidth="1"/>
    <col min="6914" max="6914" width="75" style="326" customWidth="1"/>
    <col min="6915" max="6915" width="20.7109375" style="326" customWidth="1"/>
    <col min="6916" max="6916" width="24.28515625" style="326" customWidth="1"/>
    <col min="6917" max="6918" width="9.140625" style="326"/>
    <col min="6919" max="6919" width="15.85546875" style="326" customWidth="1"/>
    <col min="6920" max="7168" width="9.140625" style="326"/>
    <col min="7169" max="7169" width="4.7109375" style="326" customWidth="1"/>
    <col min="7170" max="7170" width="75" style="326" customWidth="1"/>
    <col min="7171" max="7171" width="20.7109375" style="326" customWidth="1"/>
    <col min="7172" max="7172" width="24.28515625" style="326" customWidth="1"/>
    <col min="7173" max="7174" width="9.140625" style="326"/>
    <col min="7175" max="7175" width="15.85546875" style="326" customWidth="1"/>
    <col min="7176" max="7424" width="9.140625" style="326"/>
    <col min="7425" max="7425" width="4.7109375" style="326" customWidth="1"/>
    <col min="7426" max="7426" width="75" style="326" customWidth="1"/>
    <col min="7427" max="7427" width="20.7109375" style="326" customWidth="1"/>
    <col min="7428" max="7428" width="24.28515625" style="326" customWidth="1"/>
    <col min="7429" max="7430" width="9.140625" style="326"/>
    <col min="7431" max="7431" width="15.85546875" style="326" customWidth="1"/>
    <col min="7432" max="7680" width="9.140625" style="326"/>
    <col min="7681" max="7681" width="4.7109375" style="326" customWidth="1"/>
    <col min="7682" max="7682" width="75" style="326" customWidth="1"/>
    <col min="7683" max="7683" width="20.7109375" style="326" customWidth="1"/>
    <col min="7684" max="7684" width="24.28515625" style="326" customWidth="1"/>
    <col min="7685" max="7686" width="9.140625" style="326"/>
    <col min="7687" max="7687" width="15.85546875" style="326" customWidth="1"/>
    <col min="7688" max="7936" width="9.140625" style="326"/>
    <col min="7937" max="7937" width="4.7109375" style="326" customWidth="1"/>
    <col min="7938" max="7938" width="75" style="326" customWidth="1"/>
    <col min="7939" max="7939" width="20.7109375" style="326" customWidth="1"/>
    <col min="7940" max="7940" width="24.28515625" style="326" customWidth="1"/>
    <col min="7941" max="7942" width="9.140625" style="326"/>
    <col min="7943" max="7943" width="15.85546875" style="326" customWidth="1"/>
    <col min="7944" max="8192" width="9.140625" style="326"/>
    <col min="8193" max="8193" width="4.7109375" style="326" customWidth="1"/>
    <col min="8194" max="8194" width="75" style="326" customWidth="1"/>
    <col min="8195" max="8195" width="20.7109375" style="326" customWidth="1"/>
    <col min="8196" max="8196" width="24.28515625" style="326" customWidth="1"/>
    <col min="8197" max="8198" width="9.140625" style="326"/>
    <col min="8199" max="8199" width="15.85546875" style="326" customWidth="1"/>
    <col min="8200" max="8448" width="9.140625" style="326"/>
    <col min="8449" max="8449" width="4.7109375" style="326" customWidth="1"/>
    <col min="8450" max="8450" width="75" style="326" customWidth="1"/>
    <col min="8451" max="8451" width="20.7109375" style="326" customWidth="1"/>
    <col min="8452" max="8452" width="24.28515625" style="326" customWidth="1"/>
    <col min="8453" max="8454" width="9.140625" style="326"/>
    <col min="8455" max="8455" width="15.85546875" style="326" customWidth="1"/>
    <col min="8456" max="8704" width="9.140625" style="326"/>
    <col min="8705" max="8705" width="4.7109375" style="326" customWidth="1"/>
    <col min="8706" max="8706" width="75" style="326" customWidth="1"/>
    <col min="8707" max="8707" width="20.7109375" style="326" customWidth="1"/>
    <col min="8708" max="8708" width="24.28515625" style="326" customWidth="1"/>
    <col min="8709" max="8710" width="9.140625" style="326"/>
    <col min="8711" max="8711" width="15.85546875" style="326" customWidth="1"/>
    <col min="8712" max="8960" width="9.140625" style="326"/>
    <col min="8961" max="8961" width="4.7109375" style="326" customWidth="1"/>
    <col min="8962" max="8962" width="75" style="326" customWidth="1"/>
    <col min="8963" max="8963" width="20.7109375" style="326" customWidth="1"/>
    <col min="8964" max="8964" width="24.28515625" style="326" customWidth="1"/>
    <col min="8965" max="8966" width="9.140625" style="326"/>
    <col min="8967" max="8967" width="15.85546875" style="326" customWidth="1"/>
    <col min="8968" max="9216" width="9.140625" style="326"/>
    <col min="9217" max="9217" width="4.7109375" style="326" customWidth="1"/>
    <col min="9218" max="9218" width="75" style="326" customWidth="1"/>
    <col min="9219" max="9219" width="20.7109375" style="326" customWidth="1"/>
    <col min="9220" max="9220" width="24.28515625" style="326" customWidth="1"/>
    <col min="9221" max="9222" width="9.140625" style="326"/>
    <col min="9223" max="9223" width="15.85546875" style="326" customWidth="1"/>
    <col min="9224" max="9472" width="9.140625" style="326"/>
    <col min="9473" max="9473" width="4.7109375" style="326" customWidth="1"/>
    <col min="9474" max="9474" width="75" style="326" customWidth="1"/>
    <col min="9475" max="9475" width="20.7109375" style="326" customWidth="1"/>
    <col min="9476" max="9476" width="24.28515625" style="326" customWidth="1"/>
    <col min="9477" max="9478" width="9.140625" style="326"/>
    <col min="9479" max="9479" width="15.85546875" style="326" customWidth="1"/>
    <col min="9480" max="9728" width="9.140625" style="326"/>
    <col min="9729" max="9729" width="4.7109375" style="326" customWidth="1"/>
    <col min="9730" max="9730" width="75" style="326" customWidth="1"/>
    <col min="9731" max="9731" width="20.7109375" style="326" customWidth="1"/>
    <col min="9732" max="9732" width="24.28515625" style="326" customWidth="1"/>
    <col min="9733" max="9734" width="9.140625" style="326"/>
    <col min="9735" max="9735" width="15.85546875" style="326" customWidth="1"/>
    <col min="9736" max="9984" width="9.140625" style="326"/>
    <col min="9985" max="9985" width="4.7109375" style="326" customWidth="1"/>
    <col min="9986" max="9986" width="75" style="326" customWidth="1"/>
    <col min="9987" max="9987" width="20.7109375" style="326" customWidth="1"/>
    <col min="9988" max="9988" width="24.28515625" style="326" customWidth="1"/>
    <col min="9989" max="9990" width="9.140625" style="326"/>
    <col min="9991" max="9991" width="15.85546875" style="326" customWidth="1"/>
    <col min="9992" max="10240" width="9.140625" style="326"/>
    <col min="10241" max="10241" width="4.7109375" style="326" customWidth="1"/>
    <col min="10242" max="10242" width="75" style="326" customWidth="1"/>
    <col min="10243" max="10243" width="20.7109375" style="326" customWidth="1"/>
    <col min="10244" max="10244" width="24.28515625" style="326" customWidth="1"/>
    <col min="10245" max="10246" width="9.140625" style="326"/>
    <col min="10247" max="10247" width="15.85546875" style="326" customWidth="1"/>
    <col min="10248" max="10496" width="9.140625" style="326"/>
    <col min="10497" max="10497" width="4.7109375" style="326" customWidth="1"/>
    <col min="10498" max="10498" width="75" style="326" customWidth="1"/>
    <col min="10499" max="10499" width="20.7109375" style="326" customWidth="1"/>
    <col min="10500" max="10500" width="24.28515625" style="326" customWidth="1"/>
    <col min="10501" max="10502" width="9.140625" style="326"/>
    <col min="10503" max="10503" width="15.85546875" style="326" customWidth="1"/>
    <col min="10504" max="10752" width="9.140625" style="326"/>
    <col min="10753" max="10753" width="4.7109375" style="326" customWidth="1"/>
    <col min="10754" max="10754" width="75" style="326" customWidth="1"/>
    <col min="10755" max="10755" width="20.7109375" style="326" customWidth="1"/>
    <col min="10756" max="10756" width="24.28515625" style="326" customWidth="1"/>
    <col min="10757" max="10758" width="9.140625" style="326"/>
    <col min="10759" max="10759" width="15.85546875" style="326" customWidth="1"/>
    <col min="10760" max="11008" width="9.140625" style="326"/>
    <col min="11009" max="11009" width="4.7109375" style="326" customWidth="1"/>
    <col min="11010" max="11010" width="75" style="326" customWidth="1"/>
    <col min="11011" max="11011" width="20.7109375" style="326" customWidth="1"/>
    <col min="11012" max="11012" width="24.28515625" style="326" customWidth="1"/>
    <col min="11013" max="11014" width="9.140625" style="326"/>
    <col min="11015" max="11015" width="15.85546875" style="326" customWidth="1"/>
    <col min="11016" max="11264" width="9.140625" style="326"/>
    <col min="11265" max="11265" width="4.7109375" style="326" customWidth="1"/>
    <col min="11266" max="11266" width="75" style="326" customWidth="1"/>
    <col min="11267" max="11267" width="20.7109375" style="326" customWidth="1"/>
    <col min="11268" max="11268" width="24.28515625" style="326" customWidth="1"/>
    <col min="11269" max="11270" width="9.140625" style="326"/>
    <col min="11271" max="11271" width="15.85546875" style="326" customWidth="1"/>
    <col min="11272" max="11520" width="9.140625" style="326"/>
    <col min="11521" max="11521" width="4.7109375" style="326" customWidth="1"/>
    <col min="11522" max="11522" width="75" style="326" customWidth="1"/>
    <col min="11523" max="11523" width="20.7109375" style="326" customWidth="1"/>
    <col min="11524" max="11524" width="24.28515625" style="326" customWidth="1"/>
    <col min="11525" max="11526" width="9.140625" style="326"/>
    <col min="11527" max="11527" width="15.85546875" style="326" customWidth="1"/>
    <col min="11528" max="11776" width="9.140625" style="326"/>
    <col min="11777" max="11777" width="4.7109375" style="326" customWidth="1"/>
    <col min="11778" max="11778" width="75" style="326" customWidth="1"/>
    <col min="11779" max="11779" width="20.7109375" style="326" customWidth="1"/>
    <col min="11780" max="11780" width="24.28515625" style="326" customWidth="1"/>
    <col min="11781" max="11782" width="9.140625" style="326"/>
    <col min="11783" max="11783" width="15.85546875" style="326" customWidth="1"/>
    <col min="11784" max="12032" width="9.140625" style="326"/>
    <col min="12033" max="12033" width="4.7109375" style="326" customWidth="1"/>
    <col min="12034" max="12034" width="75" style="326" customWidth="1"/>
    <col min="12035" max="12035" width="20.7109375" style="326" customWidth="1"/>
    <col min="12036" max="12036" width="24.28515625" style="326" customWidth="1"/>
    <col min="12037" max="12038" width="9.140625" style="326"/>
    <col min="12039" max="12039" width="15.85546875" style="326" customWidth="1"/>
    <col min="12040" max="12288" width="9.140625" style="326"/>
    <col min="12289" max="12289" width="4.7109375" style="326" customWidth="1"/>
    <col min="12290" max="12290" width="75" style="326" customWidth="1"/>
    <col min="12291" max="12291" width="20.7109375" style="326" customWidth="1"/>
    <col min="12292" max="12292" width="24.28515625" style="326" customWidth="1"/>
    <col min="12293" max="12294" width="9.140625" style="326"/>
    <col min="12295" max="12295" width="15.85546875" style="326" customWidth="1"/>
    <col min="12296" max="12544" width="9.140625" style="326"/>
    <col min="12545" max="12545" width="4.7109375" style="326" customWidth="1"/>
    <col min="12546" max="12546" width="75" style="326" customWidth="1"/>
    <col min="12547" max="12547" width="20.7109375" style="326" customWidth="1"/>
    <col min="12548" max="12548" width="24.28515625" style="326" customWidth="1"/>
    <col min="12549" max="12550" width="9.140625" style="326"/>
    <col min="12551" max="12551" width="15.85546875" style="326" customWidth="1"/>
    <col min="12552" max="12800" width="9.140625" style="326"/>
    <col min="12801" max="12801" width="4.7109375" style="326" customWidth="1"/>
    <col min="12802" max="12802" width="75" style="326" customWidth="1"/>
    <col min="12803" max="12803" width="20.7109375" style="326" customWidth="1"/>
    <col min="12804" max="12804" width="24.28515625" style="326" customWidth="1"/>
    <col min="12805" max="12806" width="9.140625" style="326"/>
    <col min="12807" max="12807" width="15.85546875" style="326" customWidth="1"/>
    <col min="12808" max="13056" width="9.140625" style="326"/>
    <col min="13057" max="13057" width="4.7109375" style="326" customWidth="1"/>
    <col min="13058" max="13058" width="75" style="326" customWidth="1"/>
    <col min="13059" max="13059" width="20.7109375" style="326" customWidth="1"/>
    <col min="13060" max="13060" width="24.28515625" style="326" customWidth="1"/>
    <col min="13061" max="13062" width="9.140625" style="326"/>
    <col min="13063" max="13063" width="15.85546875" style="326" customWidth="1"/>
    <col min="13064" max="13312" width="9.140625" style="326"/>
    <col min="13313" max="13313" width="4.7109375" style="326" customWidth="1"/>
    <col min="13314" max="13314" width="75" style="326" customWidth="1"/>
    <col min="13315" max="13315" width="20.7109375" style="326" customWidth="1"/>
    <col min="13316" max="13316" width="24.28515625" style="326" customWidth="1"/>
    <col min="13317" max="13318" width="9.140625" style="326"/>
    <col min="13319" max="13319" width="15.85546875" style="326" customWidth="1"/>
    <col min="13320" max="13568" width="9.140625" style="326"/>
    <col min="13569" max="13569" width="4.7109375" style="326" customWidth="1"/>
    <col min="13570" max="13570" width="75" style="326" customWidth="1"/>
    <col min="13571" max="13571" width="20.7109375" style="326" customWidth="1"/>
    <col min="13572" max="13572" width="24.28515625" style="326" customWidth="1"/>
    <col min="13573" max="13574" width="9.140625" style="326"/>
    <col min="13575" max="13575" width="15.85546875" style="326" customWidth="1"/>
    <col min="13576" max="13824" width="9.140625" style="326"/>
    <col min="13825" max="13825" width="4.7109375" style="326" customWidth="1"/>
    <col min="13826" max="13826" width="75" style="326" customWidth="1"/>
    <col min="13827" max="13827" width="20.7109375" style="326" customWidth="1"/>
    <col min="13828" max="13828" width="24.28515625" style="326" customWidth="1"/>
    <col min="13829" max="13830" width="9.140625" style="326"/>
    <col min="13831" max="13831" width="15.85546875" style="326" customWidth="1"/>
    <col min="13832" max="14080" width="9.140625" style="326"/>
    <col min="14081" max="14081" width="4.7109375" style="326" customWidth="1"/>
    <col min="14082" max="14082" width="75" style="326" customWidth="1"/>
    <col min="14083" max="14083" width="20.7109375" style="326" customWidth="1"/>
    <col min="14084" max="14084" width="24.28515625" style="326" customWidth="1"/>
    <col min="14085" max="14086" width="9.140625" style="326"/>
    <col min="14087" max="14087" width="15.85546875" style="326" customWidth="1"/>
    <col min="14088" max="14336" width="9.140625" style="326"/>
    <col min="14337" max="14337" width="4.7109375" style="326" customWidth="1"/>
    <col min="14338" max="14338" width="75" style="326" customWidth="1"/>
    <col min="14339" max="14339" width="20.7109375" style="326" customWidth="1"/>
    <col min="14340" max="14340" width="24.28515625" style="326" customWidth="1"/>
    <col min="14341" max="14342" width="9.140625" style="326"/>
    <col min="14343" max="14343" width="15.85546875" style="326" customWidth="1"/>
    <col min="14344" max="14592" width="9.140625" style="326"/>
    <col min="14593" max="14593" width="4.7109375" style="326" customWidth="1"/>
    <col min="14594" max="14594" width="75" style="326" customWidth="1"/>
    <col min="14595" max="14595" width="20.7109375" style="326" customWidth="1"/>
    <col min="14596" max="14596" width="24.28515625" style="326" customWidth="1"/>
    <col min="14597" max="14598" width="9.140625" style="326"/>
    <col min="14599" max="14599" width="15.85546875" style="326" customWidth="1"/>
    <col min="14600" max="14848" width="9.140625" style="326"/>
    <col min="14849" max="14849" width="4.7109375" style="326" customWidth="1"/>
    <col min="14850" max="14850" width="75" style="326" customWidth="1"/>
    <col min="14851" max="14851" width="20.7109375" style="326" customWidth="1"/>
    <col min="14852" max="14852" width="24.28515625" style="326" customWidth="1"/>
    <col min="14853" max="14854" width="9.140625" style="326"/>
    <col min="14855" max="14855" width="15.85546875" style="326" customWidth="1"/>
    <col min="14856" max="15104" width="9.140625" style="326"/>
    <col min="15105" max="15105" width="4.7109375" style="326" customWidth="1"/>
    <col min="15106" max="15106" width="75" style="326" customWidth="1"/>
    <col min="15107" max="15107" width="20.7109375" style="326" customWidth="1"/>
    <col min="15108" max="15108" width="24.28515625" style="326" customWidth="1"/>
    <col min="15109" max="15110" width="9.140625" style="326"/>
    <col min="15111" max="15111" width="15.85546875" style="326" customWidth="1"/>
    <col min="15112" max="15360" width="9.140625" style="326"/>
    <col min="15361" max="15361" width="4.7109375" style="326" customWidth="1"/>
    <col min="15362" max="15362" width="75" style="326" customWidth="1"/>
    <col min="15363" max="15363" width="20.7109375" style="326" customWidth="1"/>
    <col min="15364" max="15364" width="24.28515625" style="326" customWidth="1"/>
    <col min="15365" max="15366" width="9.140625" style="326"/>
    <col min="15367" max="15367" width="15.85546875" style="326" customWidth="1"/>
    <col min="15368" max="15616" width="9.140625" style="326"/>
    <col min="15617" max="15617" width="4.7109375" style="326" customWidth="1"/>
    <col min="15618" max="15618" width="75" style="326" customWidth="1"/>
    <col min="15619" max="15619" width="20.7109375" style="326" customWidth="1"/>
    <col min="15620" max="15620" width="24.28515625" style="326" customWidth="1"/>
    <col min="15621" max="15622" width="9.140625" style="326"/>
    <col min="15623" max="15623" width="15.85546875" style="326" customWidth="1"/>
    <col min="15624" max="15872" width="9.140625" style="326"/>
    <col min="15873" max="15873" width="4.7109375" style="326" customWidth="1"/>
    <col min="15874" max="15874" width="75" style="326" customWidth="1"/>
    <col min="15875" max="15875" width="20.7109375" style="326" customWidth="1"/>
    <col min="15876" max="15876" width="24.28515625" style="326" customWidth="1"/>
    <col min="15877" max="15878" width="9.140625" style="326"/>
    <col min="15879" max="15879" width="15.85546875" style="326" customWidth="1"/>
    <col min="15880" max="16128" width="9.140625" style="326"/>
    <col min="16129" max="16129" width="4.7109375" style="326" customWidth="1"/>
    <col min="16130" max="16130" width="75" style="326" customWidth="1"/>
    <col min="16131" max="16131" width="20.7109375" style="326" customWidth="1"/>
    <col min="16132" max="16132" width="24.28515625" style="326" customWidth="1"/>
    <col min="16133" max="16134" width="9.140625" style="326"/>
    <col min="16135" max="16135" width="15.85546875" style="326" customWidth="1"/>
    <col min="16136" max="16384" width="9.140625" style="326"/>
  </cols>
  <sheetData>
    <row r="1" spans="1:9" x14ac:dyDescent="0.25">
      <c r="B1" s="324"/>
      <c r="C1" s="325"/>
    </row>
    <row r="2" spans="1:9" x14ac:dyDescent="0.25">
      <c r="A2" s="324"/>
      <c r="B2" s="324"/>
      <c r="C2" s="327"/>
    </row>
    <row r="3" spans="1:9" x14ac:dyDescent="0.25">
      <c r="B3" s="328"/>
      <c r="C3" s="327"/>
    </row>
    <row r="4" spans="1:9" s="324" customFormat="1" x14ac:dyDescent="0.25">
      <c r="A4" s="789" t="s">
        <v>3</v>
      </c>
      <c r="B4" s="792" t="s">
        <v>1094</v>
      </c>
      <c r="C4" s="331"/>
    </row>
    <row r="5" spans="1:9" ht="22.5" customHeight="1" x14ac:dyDescent="0.25">
      <c r="A5" s="790"/>
      <c r="B5" s="793"/>
      <c r="C5" s="332"/>
      <c r="D5" s="344">
        <f>+C10+C16+C17+C18+C22</f>
        <v>207274000000</v>
      </c>
      <c r="F5" s="344">
        <f>C7-C178</f>
        <v>195903000000</v>
      </c>
    </row>
    <row r="6" spans="1:9" ht="22.5" customHeight="1" x14ac:dyDescent="0.25">
      <c r="A6" s="791"/>
      <c r="B6" s="794"/>
      <c r="C6" s="332" t="s">
        <v>1095</v>
      </c>
    </row>
    <row r="7" spans="1:9" ht="17.25" customHeight="1" x14ac:dyDescent="0.25">
      <c r="A7" s="329"/>
      <c r="B7" s="330" t="s">
        <v>1008</v>
      </c>
      <c r="C7" s="333">
        <f>+C179+C180</f>
        <v>196082000000</v>
      </c>
      <c r="F7" s="417">
        <f>'Chi tiết đơn vị'!E8*1000000</f>
        <v>188622889999.99997</v>
      </c>
      <c r="G7" s="344">
        <f>C8-F7</f>
        <v>7460020242.1480408</v>
      </c>
    </row>
    <row r="8" spans="1:9" ht="17.25" customHeight="1" x14ac:dyDescent="0.25">
      <c r="A8" s="334" t="s">
        <v>15</v>
      </c>
      <c r="B8" s="335" t="s">
        <v>1096</v>
      </c>
      <c r="C8" s="336">
        <f>196209910242.148-125000000-2000000</f>
        <v>196082910242.14801</v>
      </c>
    </row>
    <row r="9" spans="1:9" s="340" customFormat="1" ht="17.25" customHeight="1" x14ac:dyDescent="0.25">
      <c r="A9" s="381" t="s">
        <v>83</v>
      </c>
      <c r="B9" s="382" t="s">
        <v>1097</v>
      </c>
      <c r="C9" s="383">
        <f>+C10+C23</f>
        <v>133336000000</v>
      </c>
      <c r="D9" s="339">
        <f>C10+C23</f>
        <v>133336000000</v>
      </c>
      <c r="F9" s="416">
        <f>'Chi tiết đơn vị'!I24*1000000</f>
        <v>98613000000</v>
      </c>
    </row>
    <row r="10" spans="1:9" ht="17.25" customHeight="1" x14ac:dyDescent="0.25">
      <c r="A10" s="341">
        <v>1</v>
      </c>
      <c r="B10" s="342" t="s">
        <v>1098</v>
      </c>
      <c r="C10" s="338">
        <f>+C16+C17+C18+C22</f>
        <v>103637000000</v>
      </c>
      <c r="D10" s="344">
        <f>C11+C16+C17+C18+C22</f>
        <v>150017000000</v>
      </c>
      <c r="F10" s="417">
        <f>C10-F9</f>
        <v>5024000000</v>
      </c>
    </row>
    <row r="11" spans="1:9" s="324" customFormat="1" ht="17.25" customHeight="1" x14ac:dyDescent="0.25">
      <c r="A11" s="341" t="s">
        <v>959</v>
      </c>
      <c r="B11" s="342" t="s">
        <v>1099</v>
      </c>
      <c r="C11" s="345">
        <v>46380000000</v>
      </c>
      <c r="D11" s="328">
        <f>C11+C16</f>
        <v>105643000000</v>
      </c>
      <c r="F11" s="418">
        <f>+C20</f>
        <v>2124000000</v>
      </c>
      <c r="I11" s="328">
        <f>C11+C16+C17+C19</f>
        <v>114085000000</v>
      </c>
    </row>
    <row r="12" spans="1:9" ht="17.25" customHeight="1" x14ac:dyDescent="0.25">
      <c r="A12" s="346" t="s">
        <v>960</v>
      </c>
      <c r="B12" s="347" t="s">
        <v>1100</v>
      </c>
      <c r="C12" s="348">
        <v>46380000000</v>
      </c>
      <c r="D12" s="344">
        <f>D11-C17</f>
        <v>101662000000</v>
      </c>
      <c r="I12" s="344">
        <f>C11+C16+C17+'Làm rõ'!E4</f>
        <v>109624001185</v>
      </c>
    </row>
    <row r="13" spans="1:9" ht="17.25" customHeight="1" x14ac:dyDescent="0.25">
      <c r="A13" s="346" t="s">
        <v>960</v>
      </c>
      <c r="B13" s="347" t="s">
        <v>1101</v>
      </c>
      <c r="C13" s="348">
        <v>0</v>
      </c>
      <c r="D13" s="344"/>
    </row>
    <row r="14" spans="1:9" ht="17.25" customHeight="1" x14ac:dyDescent="0.25">
      <c r="A14" s="346" t="s">
        <v>960</v>
      </c>
      <c r="B14" s="347" t="s">
        <v>1102</v>
      </c>
      <c r="C14" s="348">
        <v>0</v>
      </c>
      <c r="D14" s="344">
        <f>C16+C18+C17+C22</f>
        <v>103637000000</v>
      </c>
    </row>
    <row r="15" spans="1:9" ht="17.25" customHeight="1" x14ac:dyDescent="0.25">
      <c r="A15" s="346" t="s">
        <v>960</v>
      </c>
      <c r="B15" s="347" t="s">
        <v>1103</v>
      </c>
      <c r="C15" s="348">
        <v>0</v>
      </c>
      <c r="G15" s="349">
        <v>11566660.780958407</v>
      </c>
    </row>
    <row r="16" spans="1:9" s="324" customFormat="1" ht="16.5" customHeight="1" x14ac:dyDescent="0.25">
      <c r="A16" s="341" t="s">
        <v>1009</v>
      </c>
      <c r="B16" s="342" t="s">
        <v>1104</v>
      </c>
      <c r="C16" s="343">
        <v>59263000000</v>
      </c>
      <c r="I16" s="328">
        <f>+C11</f>
        <v>46380000000</v>
      </c>
    </row>
    <row r="17" spans="1:8" s="351" customFormat="1" ht="17.25" customHeight="1" x14ac:dyDescent="0.25">
      <c r="A17" s="337" t="s">
        <v>1026</v>
      </c>
      <c r="B17" s="350" t="s">
        <v>1105</v>
      </c>
      <c r="C17" s="338">
        <v>3981000000</v>
      </c>
    </row>
    <row r="18" spans="1:8" s="324" customFormat="1" ht="17.25" customHeight="1" x14ac:dyDescent="0.25">
      <c r="A18" s="341" t="s">
        <v>1028</v>
      </c>
      <c r="B18" s="342" t="s">
        <v>916</v>
      </c>
      <c r="C18" s="343">
        <v>6585000000</v>
      </c>
      <c r="F18" s="324">
        <v>1432000000</v>
      </c>
    </row>
    <row r="19" spans="1:8" ht="17.25" customHeight="1" x14ac:dyDescent="0.25">
      <c r="A19" s="346" t="s">
        <v>22</v>
      </c>
      <c r="B19" s="347" t="s">
        <v>1106</v>
      </c>
      <c r="C19" s="348">
        <v>4461000000</v>
      </c>
      <c r="F19" s="344">
        <f>C18-F18</f>
        <v>5153000000</v>
      </c>
      <c r="G19" s="344">
        <f>C11+C16+C17+C18+C22</f>
        <v>150017000000</v>
      </c>
    </row>
    <row r="20" spans="1:8" ht="17.25" customHeight="1" x14ac:dyDescent="0.25">
      <c r="A20" s="346" t="s">
        <v>22</v>
      </c>
      <c r="B20" s="347" t="s">
        <v>1107</v>
      </c>
      <c r="C20" s="348">
        <v>2124000000</v>
      </c>
      <c r="F20" s="344">
        <f>+F19-F9</f>
        <v>-93460000000</v>
      </c>
    </row>
    <row r="21" spans="1:8" ht="17.25" customHeight="1" x14ac:dyDescent="0.25">
      <c r="A21" s="346" t="s">
        <v>22</v>
      </c>
      <c r="B21" s="347" t="s">
        <v>1108</v>
      </c>
      <c r="C21" s="348">
        <v>0</v>
      </c>
    </row>
    <row r="22" spans="1:8" s="324" customFormat="1" x14ac:dyDescent="0.25">
      <c r="A22" s="341" t="s">
        <v>1109</v>
      </c>
      <c r="B22" s="342" t="s">
        <v>1110</v>
      </c>
      <c r="C22" s="343">
        <v>33808000000</v>
      </c>
      <c r="D22" s="328">
        <f>C22+C18+C17</f>
        <v>44374000000</v>
      </c>
      <c r="G22" s="328">
        <f>C10-C20-C19</f>
        <v>97052000000</v>
      </c>
    </row>
    <row r="23" spans="1:8" s="324" customFormat="1" x14ac:dyDescent="0.25">
      <c r="A23" s="341">
        <v>2</v>
      </c>
      <c r="B23" s="342" t="s">
        <v>1111</v>
      </c>
      <c r="C23" s="343">
        <f>SUM(C24:C34)</f>
        <v>29699000000</v>
      </c>
      <c r="G23" s="503">
        <f>G22/1000000-'Chi tiết đơn vị'!I23</f>
        <v>-1561</v>
      </c>
    </row>
    <row r="24" spans="1:8" ht="31.5" x14ac:dyDescent="0.25">
      <c r="A24" s="346" t="s">
        <v>22</v>
      </c>
      <c r="B24" s="347" t="s">
        <v>1021</v>
      </c>
      <c r="C24" s="348">
        <v>0</v>
      </c>
      <c r="G24" s="326">
        <f>-499.192-19.143</f>
        <v>-518.33500000000004</v>
      </c>
      <c r="H24" s="326" t="s">
        <v>1369</v>
      </c>
    </row>
    <row r="25" spans="1:8" x14ac:dyDescent="0.25">
      <c r="A25" s="346" t="s">
        <v>22</v>
      </c>
      <c r="B25" s="347" t="s">
        <v>1022</v>
      </c>
      <c r="C25" s="352">
        <v>2393000000</v>
      </c>
    </row>
    <row r="26" spans="1:8" ht="16.5" customHeight="1" x14ac:dyDescent="0.25">
      <c r="A26" s="346" t="s">
        <v>22</v>
      </c>
      <c r="B26" s="347" t="s">
        <v>1112</v>
      </c>
      <c r="C26" s="348">
        <v>1334000000</v>
      </c>
    </row>
    <row r="27" spans="1:8" ht="47.25" x14ac:dyDescent="0.25">
      <c r="A27" s="346" t="s">
        <v>22</v>
      </c>
      <c r="B27" s="353" t="s">
        <v>1113</v>
      </c>
      <c r="C27" s="348">
        <v>8930000000</v>
      </c>
    </row>
    <row r="28" spans="1:8" ht="31.5" x14ac:dyDescent="0.25">
      <c r="A28" s="346" t="s">
        <v>22</v>
      </c>
      <c r="B28" s="347" t="s">
        <v>964</v>
      </c>
      <c r="C28" s="348">
        <v>15373000000</v>
      </c>
    </row>
    <row r="29" spans="1:8" x14ac:dyDescent="0.25">
      <c r="A29" s="346" t="s">
        <v>22</v>
      </c>
      <c r="B29" s="347" t="s">
        <v>1072</v>
      </c>
      <c r="C29" s="348">
        <v>0</v>
      </c>
    </row>
    <row r="30" spans="1:8" ht="18" customHeight="1" x14ac:dyDescent="0.25">
      <c r="A30" s="346" t="s">
        <v>22</v>
      </c>
      <c r="B30" s="347" t="s">
        <v>1114</v>
      </c>
      <c r="C30" s="348">
        <v>1169000000</v>
      </c>
    </row>
    <row r="31" spans="1:8" ht="31.5" x14ac:dyDescent="0.25">
      <c r="A31" s="346" t="s">
        <v>22</v>
      </c>
      <c r="B31" s="347" t="s">
        <v>966</v>
      </c>
      <c r="C31" s="348">
        <v>0</v>
      </c>
    </row>
    <row r="32" spans="1:8" ht="34.5" customHeight="1" x14ac:dyDescent="0.25">
      <c r="A32" s="346" t="s">
        <v>22</v>
      </c>
      <c r="B32" s="347" t="s">
        <v>1024</v>
      </c>
      <c r="C32" s="348">
        <v>0</v>
      </c>
    </row>
    <row r="33" spans="1:3" ht="31.5" x14ac:dyDescent="0.25">
      <c r="A33" s="346" t="s">
        <v>22</v>
      </c>
      <c r="B33" s="347" t="s">
        <v>967</v>
      </c>
      <c r="C33" s="348">
        <v>500000000</v>
      </c>
    </row>
    <row r="34" spans="1:3" ht="31.5" x14ac:dyDescent="0.25">
      <c r="A34" s="346" t="s">
        <v>22</v>
      </c>
      <c r="B34" s="354" t="s">
        <v>1115</v>
      </c>
      <c r="C34" s="348"/>
    </row>
    <row r="35" spans="1:3" s="324" customFormat="1" ht="21.75" customHeight="1" x14ac:dyDescent="0.25">
      <c r="A35" s="381" t="s">
        <v>70</v>
      </c>
      <c r="B35" s="382" t="s">
        <v>1116</v>
      </c>
      <c r="C35" s="383">
        <v>0</v>
      </c>
    </row>
    <row r="36" spans="1:3" s="324" customFormat="1" x14ac:dyDescent="0.25">
      <c r="A36" s="341">
        <v>1</v>
      </c>
      <c r="B36" s="342" t="s">
        <v>1117</v>
      </c>
      <c r="C36" s="345">
        <v>0</v>
      </c>
    </row>
    <row r="37" spans="1:3" ht="17.25" customHeight="1" x14ac:dyDescent="0.25">
      <c r="A37" s="346" t="s">
        <v>960</v>
      </c>
      <c r="B37" s="347" t="s">
        <v>1100</v>
      </c>
      <c r="C37" s="348"/>
    </row>
    <row r="38" spans="1:3" ht="17.25" customHeight="1" x14ac:dyDescent="0.25">
      <c r="A38" s="346" t="s">
        <v>960</v>
      </c>
      <c r="B38" s="347" t="s">
        <v>1101</v>
      </c>
      <c r="C38" s="348"/>
    </row>
    <row r="39" spans="1:3" ht="17.25" customHeight="1" x14ac:dyDescent="0.25">
      <c r="A39" s="346" t="s">
        <v>960</v>
      </c>
      <c r="B39" s="347" t="s">
        <v>1102</v>
      </c>
      <c r="C39" s="348"/>
    </row>
    <row r="40" spans="1:3" ht="17.25" customHeight="1" x14ac:dyDescent="0.25">
      <c r="A40" s="346" t="s">
        <v>960</v>
      </c>
      <c r="B40" s="347" t="s">
        <v>1103</v>
      </c>
      <c r="C40" s="348"/>
    </row>
    <row r="41" spans="1:3" s="324" customFormat="1" ht="17.25" customHeight="1" x14ac:dyDescent="0.25">
      <c r="A41" s="341">
        <v>2</v>
      </c>
      <c r="B41" s="342" t="s">
        <v>1118</v>
      </c>
      <c r="C41" s="343"/>
    </row>
    <row r="42" spans="1:3" s="324" customFormat="1" ht="17.25" customHeight="1" x14ac:dyDescent="0.25">
      <c r="A42" s="341">
        <v>3</v>
      </c>
      <c r="B42" s="342" t="s">
        <v>1105</v>
      </c>
      <c r="C42" s="343"/>
    </row>
    <row r="43" spans="1:3" s="324" customFormat="1" ht="17.25" customHeight="1" x14ac:dyDescent="0.25">
      <c r="A43" s="341">
        <v>4</v>
      </c>
      <c r="B43" s="342" t="s">
        <v>1119</v>
      </c>
      <c r="C43" s="343"/>
    </row>
    <row r="44" spans="1:3" s="324" customFormat="1" ht="34.5" customHeight="1" x14ac:dyDescent="0.25">
      <c r="A44" s="341">
        <v>5</v>
      </c>
      <c r="B44" s="342" t="s">
        <v>1110</v>
      </c>
      <c r="C44" s="343"/>
    </row>
    <row r="45" spans="1:3" s="324" customFormat="1" ht="17.25" customHeight="1" x14ac:dyDescent="0.25">
      <c r="A45" s="341">
        <v>6</v>
      </c>
      <c r="B45" s="342" t="s">
        <v>1120</v>
      </c>
      <c r="C45" s="343">
        <v>0</v>
      </c>
    </row>
    <row r="46" spans="1:3" x14ac:dyDescent="0.25">
      <c r="A46" s="346" t="s">
        <v>22</v>
      </c>
      <c r="B46" s="347" t="s">
        <v>1121</v>
      </c>
      <c r="C46" s="352"/>
    </row>
    <row r="47" spans="1:3" x14ac:dyDescent="0.25">
      <c r="A47" s="346" t="s">
        <v>22</v>
      </c>
      <c r="B47" s="347" t="s">
        <v>1122</v>
      </c>
      <c r="C47" s="352"/>
    </row>
    <row r="48" spans="1:3" s="324" customFormat="1" ht="16.5" customHeight="1" x14ac:dyDescent="0.25">
      <c r="A48" s="341">
        <v>7</v>
      </c>
      <c r="B48" s="342" t="s">
        <v>1123</v>
      </c>
      <c r="C48" s="355"/>
    </row>
    <row r="49" spans="1:3" s="324" customFormat="1" x14ac:dyDescent="0.25">
      <c r="A49" s="381" t="s">
        <v>73</v>
      </c>
      <c r="B49" s="382" t="s">
        <v>1124</v>
      </c>
      <c r="C49" s="383">
        <v>27779000000</v>
      </c>
    </row>
    <row r="50" spans="1:3" s="324" customFormat="1" x14ac:dyDescent="0.25">
      <c r="A50" s="341">
        <v>1</v>
      </c>
      <c r="B50" s="342" t="s">
        <v>1125</v>
      </c>
      <c r="C50" s="355">
        <v>5851000000</v>
      </c>
    </row>
    <row r="51" spans="1:3" s="324" customFormat="1" x14ac:dyDescent="0.25">
      <c r="A51" s="341" t="s">
        <v>960</v>
      </c>
      <c r="B51" s="347" t="s">
        <v>1100</v>
      </c>
      <c r="C51" s="348">
        <v>5851000000</v>
      </c>
    </row>
    <row r="52" spans="1:3" ht="17.25" customHeight="1" x14ac:dyDescent="0.25">
      <c r="A52" s="341" t="s">
        <v>960</v>
      </c>
      <c r="B52" s="347" t="s">
        <v>1101</v>
      </c>
      <c r="C52" s="348">
        <v>0</v>
      </c>
    </row>
    <row r="53" spans="1:3" ht="17.25" customHeight="1" x14ac:dyDescent="0.25">
      <c r="A53" s="341" t="s">
        <v>960</v>
      </c>
      <c r="B53" s="347" t="s">
        <v>1102</v>
      </c>
      <c r="C53" s="348">
        <v>0</v>
      </c>
    </row>
    <row r="54" spans="1:3" ht="17.25" customHeight="1" x14ac:dyDescent="0.25">
      <c r="A54" s="341" t="s">
        <v>960</v>
      </c>
      <c r="B54" s="347" t="s">
        <v>1103</v>
      </c>
      <c r="C54" s="348">
        <v>0</v>
      </c>
    </row>
    <row r="55" spans="1:3" s="324" customFormat="1" x14ac:dyDescent="0.25">
      <c r="A55" s="341">
        <v>2</v>
      </c>
      <c r="B55" s="342" t="s">
        <v>1126</v>
      </c>
      <c r="C55" s="343">
        <v>12860080000</v>
      </c>
    </row>
    <row r="56" spans="1:3" s="324" customFormat="1" ht="17.25" customHeight="1" x14ac:dyDescent="0.25">
      <c r="A56" s="341" t="s">
        <v>1015</v>
      </c>
      <c r="B56" s="342" t="s">
        <v>1127</v>
      </c>
      <c r="C56" s="343">
        <v>8352796000</v>
      </c>
    </row>
    <row r="57" spans="1:3" ht="17.25" customHeight="1" x14ac:dyDescent="0.25">
      <c r="A57" s="346" t="s">
        <v>22</v>
      </c>
      <c r="B57" s="347" t="s">
        <v>1128</v>
      </c>
      <c r="C57" s="348">
        <v>7365796000</v>
      </c>
    </row>
    <row r="58" spans="1:3" s="324" customFormat="1" ht="17.25" customHeight="1" x14ac:dyDescent="0.25">
      <c r="A58" s="346" t="s">
        <v>22</v>
      </c>
      <c r="B58" s="347" t="s">
        <v>1129</v>
      </c>
      <c r="C58" s="356">
        <v>987000000</v>
      </c>
    </row>
    <row r="59" spans="1:3" s="324" customFormat="1" x14ac:dyDescent="0.25">
      <c r="A59" s="341" t="s">
        <v>970</v>
      </c>
      <c r="B59" s="342" t="s">
        <v>1130</v>
      </c>
      <c r="C59" s="355">
        <v>166284000</v>
      </c>
    </row>
    <row r="60" spans="1:3" x14ac:dyDescent="0.25">
      <c r="A60" s="341" t="s">
        <v>22</v>
      </c>
      <c r="B60" s="347" t="s">
        <v>1131</v>
      </c>
      <c r="C60" s="357">
        <v>166284000</v>
      </c>
    </row>
    <row r="61" spans="1:3" s="324" customFormat="1" ht="47.25" x14ac:dyDescent="0.25">
      <c r="A61" s="341" t="s">
        <v>1016</v>
      </c>
      <c r="B61" s="342" t="s">
        <v>1132</v>
      </c>
      <c r="C61" s="355">
        <v>4341000000</v>
      </c>
    </row>
    <row r="62" spans="1:3" s="324" customFormat="1" ht="31.5" x14ac:dyDescent="0.25">
      <c r="A62" s="341">
        <v>3</v>
      </c>
      <c r="B62" s="342" t="s">
        <v>1133</v>
      </c>
      <c r="C62" s="355">
        <v>565500000</v>
      </c>
    </row>
    <row r="63" spans="1:3" s="324" customFormat="1" x14ac:dyDescent="0.25">
      <c r="A63" s="341">
        <v>4</v>
      </c>
      <c r="B63" s="342" t="s">
        <v>1134</v>
      </c>
      <c r="C63" s="358">
        <v>439848000</v>
      </c>
    </row>
    <row r="64" spans="1:3" s="324" customFormat="1" x14ac:dyDescent="0.25">
      <c r="A64" s="341">
        <v>5</v>
      </c>
      <c r="B64" s="342" t="s">
        <v>1105</v>
      </c>
      <c r="C64" s="343">
        <v>645400000</v>
      </c>
    </row>
    <row r="65" spans="1:6" x14ac:dyDescent="0.25">
      <c r="A65" s="346" t="s">
        <v>22</v>
      </c>
      <c r="B65" s="347" t="s">
        <v>1128</v>
      </c>
      <c r="C65" s="352">
        <v>564000000</v>
      </c>
    </row>
    <row r="66" spans="1:6" s="324" customFormat="1" x14ac:dyDescent="0.25">
      <c r="A66" s="341" t="s">
        <v>22</v>
      </c>
      <c r="B66" s="347" t="s">
        <v>1129</v>
      </c>
      <c r="C66" s="356">
        <v>81400000</v>
      </c>
    </row>
    <row r="67" spans="1:6" s="361" customFormat="1" ht="19.5" customHeight="1" x14ac:dyDescent="0.25">
      <c r="A67" s="338">
        <v>6</v>
      </c>
      <c r="B67" s="359" t="s">
        <v>1135</v>
      </c>
      <c r="C67" s="360">
        <v>4286800000</v>
      </c>
    </row>
    <row r="68" spans="1:6" s="325" customFormat="1" x14ac:dyDescent="0.25">
      <c r="A68" s="343">
        <v>7</v>
      </c>
      <c r="B68" s="342" t="s">
        <v>1136</v>
      </c>
      <c r="C68" s="355">
        <v>7881372000</v>
      </c>
    </row>
    <row r="69" spans="1:6" s="327" customFormat="1" ht="15" customHeight="1" x14ac:dyDescent="0.25">
      <c r="A69" s="348" t="s">
        <v>22</v>
      </c>
      <c r="B69" s="347" t="s">
        <v>1128</v>
      </c>
      <c r="C69" s="352">
        <v>4202000000</v>
      </c>
    </row>
    <row r="70" spans="1:6" s="327" customFormat="1" ht="15" customHeight="1" x14ac:dyDescent="0.25">
      <c r="A70" s="348" t="s">
        <v>22</v>
      </c>
      <c r="B70" s="347" t="s">
        <v>1129</v>
      </c>
      <c r="C70" s="362">
        <v>563000000</v>
      </c>
    </row>
    <row r="71" spans="1:6" s="327" customFormat="1" x14ac:dyDescent="0.25">
      <c r="A71" s="348" t="s">
        <v>22</v>
      </c>
      <c r="B71" s="347" t="s">
        <v>1137</v>
      </c>
      <c r="C71" s="352">
        <v>2445800000</v>
      </c>
    </row>
    <row r="72" spans="1:6" s="327" customFormat="1" ht="31.5" x14ac:dyDescent="0.25">
      <c r="A72" s="348" t="s">
        <v>22</v>
      </c>
      <c r="B72" s="347" t="s">
        <v>1138</v>
      </c>
      <c r="C72" s="352">
        <v>324872000</v>
      </c>
      <c r="F72" s="327">
        <f>+C7</f>
        <v>196082000000</v>
      </c>
    </row>
    <row r="73" spans="1:6" s="327" customFormat="1" x14ac:dyDescent="0.25">
      <c r="A73" s="348" t="s">
        <v>22</v>
      </c>
      <c r="B73" s="347" t="s">
        <v>1139</v>
      </c>
      <c r="C73" s="357">
        <v>94800000</v>
      </c>
    </row>
    <row r="74" spans="1:6" s="327" customFormat="1" x14ac:dyDescent="0.25">
      <c r="A74" s="348" t="s">
        <v>22</v>
      </c>
      <c r="B74" s="347" t="s">
        <v>1140</v>
      </c>
      <c r="C74" s="357">
        <v>250900000</v>
      </c>
    </row>
    <row r="75" spans="1:6" s="324" customFormat="1" x14ac:dyDescent="0.25">
      <c r="A75" s="341">
        <v>8</v>
      </c>
      <c r="B75" s="342" t="s">
        <v>1141</v>
      </c>
      <c r="C75" s="355">
        <v>650000000</v>
      </c>
    </row>
    <row r="76" spans="1:6" ht="63" x14ac:dyDescent="0.25">
      <c r="A76" s="346" t="s">
        <v>22</v>
      </c>
      <c r="B76" s="347" t="s">
        <v>1142</v>
      </c>
      <c r="C76" s="352">
        <v>0</v>
      </c>
    </row>
    <row r="77" spans="1:6" x14ac:dyDescent="0.25">
      <c r="A77" s="346" t="s">
        <v>22</v>
      </c>
      <c r="B77" s="347" t="s">
        <v>1143</v>
      </c>
      <c r="C77" s="352">
        <v>650000000</v>
      </c>
    </row>
    <row r="78" spans="1:6" s="324" customFormat="1" x14ac:dyDescent="0.25">
      <c r="A78" s="341">
        <v>9</v>
      </c>
      <c r="B78" s="342" t="s">
        <v>1144</v>
      </c>
      <c r="C78" s="355">
        <v>450000000</v>
      </c>
    </row>
    <row r="79" spans="1:6" x14ac:dyDescent="0.25">
      <c r="A79" s="346" t="s">
        <v>22</v>
      </c>
      <c r="B79" s="347" t="s">
        <v>911</v>
      </c>
      <c r="C79" s="348">
        <v>450000000</v>
      </c>
    </row>
    <row r="80" spans="1:6" x14ac:dyDescent="0.25">
      <c r="A80" s="346" t="s">
        <v>22</v>
      </c>
      <c r="B80" s="347" t="s">
        <v>1145</v>
      </c>
      <c r="C80" s="352">
        <v>0</v>
      </c>
    </row>
    <row r="81" spans="1:3" x14ac:dyDescent="0.25">
      <c r="A81" s="363" t="s">
        <v>22</v>
      </c>
      <c r="B81" s="347" t="s">
        <v>1072</v>
      </c>
      <c r="C81" s="352">
        <v>0</v>
      </c>
    </row>
    <row r="82" spans="1:3" s="340" customFormat="1" ht="17.25" customHeight="1" x14ac:dyDescent="0.25">
      <c r="A82" s="381" t="s">
        <v>77</v>
      </c>
      <c r="B82" s="382" t="s">
        <v>1146</v>
      </c>
      <c r="C82" s="383">
        <v>875800000</v>
      </c>
    </row>
    <row r="83" spans="1:3" ht="17.25" customHeight="1" x14ac:dyDescent="0.25">
      <c r="A83" s="341">
        <v>1</v>
      </c>
      <c r="B83" s="342" t="s">
        <v>1125</v>
      </c>
      <c r="C83" s="355">
        <v>585800000</v>
      </c>
    </row>
    <row r="84" spans="1:3" ht="17.25" customHeight="1" x14ac:dyDescent="0.25">
      <c r="A84" s="346" t="s">
        <v>960</v>
      </c>
      <c r="B84" s="347" t="s">
        <v>1100</v>
      </c>
      <c r="C84" s="348">
        <v>586800000</v>
      </c>
    </row>
    <row r="85" spans="1:3" ht="17.25" customHeight="1" x14ac:dyDescent="0.25">
      <c r="A85" s="346" t="s">
        <v>960</v>
      </c>
      <c r="B85" s="347" t="s">
        <v>1101</v>
      </c>
      <c r="C85" s="348">
        <v>0</v>
      </c>
    </row>
    <row r="86" spans="1:3" ht="17.25" customHeight="1" x14ac:dyDescent="0.25">
      <c r="A86" s="346" t="s">
        <v>960</v>
      </c>
      <c r="B86" s="347" t="s">
        <v>1102</v>
      </c>
      <c r="C86" s="348">
        <v>0</v>
      </c>
    </row>
    <row r="87" spans="1:3" ht="17.25" customHeight="1" x14ac:dyDescent="0.25">
      <c r="A87" s="346" t="s">
        <v>960</v>
      </c>
      <c r="B87" s="347" t="s">
        <v>1103</v>
      </c>
      <c r="C87" s="348">
        <v>0</v>
      </c>
    </row>
    <row r="88" spans="1:3" s="324" customFormat="1" ht="17.25" customHeight="1" x14ac:dyDescent="0.25">
      <c r="A88" s="341">
        <v>2</v>
      </c>
      <c r="B88" s="342" t="s">
        <v>1147</v>
      </c>
      <c r="C88" s="343">
        <v>0</v>
      </c>
    </row>
    <row r="89" spans="1:3" s="324" customFormat="1" ht="17.25" customHeight="1" x14ac:dyDescent="0.25">
      <c r="A89" s="341">
        <v>3</v>
      </c>
      <c r="B89" s="342" t="s">
        <v>1105</v>
      </c>
      <c r="C89" s="355">
        <v>0</v>
      </c>
    </row>
    <row r="90" spans="1:3" s="324" customFormat="1" ht="17.25" customHeight="1" x14ac:dyDescent="0.25">
      <c r="A90" s="341">
        <v>4</v>
      </c>
      <c r="B90" s="342" t="s">
        <v>1119</v>
      </c>
      <c r="C90" s="355">
        <v>0</v>
      </c>
    </row>
    <row r="91" spans="1:3" s="324" customFormat="1" ht="17.25" customHeight="1" x14ac:dyDescent="0.25">
      <c r="A91" s="341">
        <v>5</v>
      </c>
      <c r="B91" s="342" t="s">
        <v>1110</v>
      </c>
      <c r="C91" s="355">
        <v>0</v>
      </c>
    </row>
    <row r="92" spans="1:3" s="324" customFormat="1" ht="17.25" customHeight="1" x14ac:dyDescent="0.25">
      <c r="A92" s="341">
        <v>2</v>
      </c>
      <c r="B92" s="342" t="s">
        <v>1148</v>
      </c>
      <c r="C92" s="355">
        <v>290000000</v>
      </c>
    </row>
    <row r="93" spans="1:3" ht="63" x14ac:dyDescent="0.25">
      <c r="A93" s="346" t="s">
        <v>22</v>
      </c>
      <c r="B93" s="347" t="s">
        <v>1149</v>
      </c>
      <c r="C93" s="352">
        <v>100000000</v>
      </c>
    </row>
    <row r="94" spans="1:3" ht="21.75" customHeight="1" x14ac:dyDescent="0.25">
      <c r="A94" s="346" t="s">
        <v>22</v>
      </c>
      <c r="B94" s="347" t="s">
        <v>1150</v>
      </c>
      <c r="C94" s="348">
        <v>90000000</v>
      </c>
    </row>
    <row r="95" spans="1:3" ht="94.5" x14ac:dyDescent="0.25">
      <c r="A95" s="346" t="s">
        <v>22</v>
      </c>
      <c r="B95" s="347" t="s">
        <v>1151</v>
      </c>
      <c r="C95" s="352">
        <v>100000000</v>
      </c>
    </row>
    <row r="96" spans="1:3" s="324" customFormat="1" x14ac:dyDescent="0.25">
      <c r="A96" s="341">
        <v>7</v>
      </c>
      <c r="B96" s="342" t="s">
        <v>1152</v>
      </c>
      <c r="C96" s="364">
        <v>0</v>
      </c>
    </row>
    <row r="97" spans="1:4" ht="17.25" customHeight="1" x14ac:dyDescent="0.25">
      <c r="A97" s="381" t="s">
        <v>113</v>
      </c>
      <c r="B97" s="382" t="s">
        <v>1153</v>
      </c>
      <c r="C97" s="383">
        <v>6149000000</v>
      </c>
    </row>
    <row r="98" spans="1:4" s="324" customFormat="1" ht="17.25" customHeight="1" outlineLevel="1" x14ac:dyDescent="0.25">
      <c r="A98" s="341">
        <v>1</v>
      </c>
      <c r="B98" s="342" t="s">
        <v>1154</v>
      </c>
      <c r="C98" s="343">
        <v>5517000000</v>
      </c>
      <c r="D98" s="324">
        <f>4.9+0.12</f>
        <v>5.0200000000000005</v>
      </c>
    </row>
    <row r="99" spans="1:4" s="324" customFormat="1" ht="17.25" customHeight="1" outlineLevel="1" x14ac:dyDescent="0.25">
      <c r="A99" s="341">
        <v>2</v>
      </c>
      <c r="B99" s="342" t="s">
        <v>1155</v>
      </c>
      <c r="C99" s="355">
        <v>528000000</v>
      </c>
    </row>
    <row r="100" spans="1:4" s="324" customFormat="1" ht="17.25" customHeight="1" outlineLevel="1" x14ac:dyDescent="0.25">
      <c r="A100" s="341">
        <v>3</v>
      </c>
      <c r="B100" s="342" t="s">
        <v>1148</v>
      </c>
      <c r="C100" s="355">
        <v>104000000</v>
      </c>
    </row>
    <row r="101" spans="1:4" outlineLevel="1" x14ac:dyDescent="0.25">
      <c r="A101" s="346" t="s">
        <v>22</v>
      </c>
      <c r="B101" s="347" t="s">
        <v>1156</v>
      </c>
      <c r="C101" s="352">
        <v>104000000</v>
      </c>
    </row>
    <row r="102" spans="1:4" outlineLevel="1" x14ac:dyDescent="0.25">
      <c r="A102" s="346" t="s">
        <v>22</v>
      </c>
      <c r="B102" s="347" t="s">
        <v>1157</v>
      </c>
      <c r="C102" s="348">
        <v>0</v>
      </c>
    </row>
    <row r="103" spans="1:4" s="324" customFormat="1" ht="17.25" customHeight="1" x14ac:dyDescent="0.25">
      <c r="A103" s="381" t="s">
        <v>433</v>
      </c>
      <c r="B103" s="382" t="s">
        <v>1158</v>
      </c>
      <c r="C103" s="383">
        <v>12207000000</v>
      </c>
    </row>
    <row r="104" spans="1:4" s="324" customFormat="1" ht="17.25" customHeight="1" x14ac:dyDescent="0.25">
      <c r="A104" s="341">
        <v>1</v>
      </c>
      <c r="B104" s="342" t="s">
        <v>1125</v>
      </c>
      <c r="C104" s="355">
        <v>1326000000</v>
      </c>
    </row>
    <row r="105" spans="1:4" ht="17.25" customHeight="1" x14ac:dyDescent="0.25">
      <c r="A105" s="341" t="s">
        <v>960</v>
      </c>
      <c r="B105" s="347" t="s">
        <v>1100</v>
      </c>
      <c r="C105" s="348">
        <v>1326000000</v>
      </c>
    </row>
    <row r="106" spans="1:4" ht="17.25" customHeight="1" x14ac:dyDescent="0.25">
      <c r="A106" s="341" t="s">
        <v>960</v>
      </c>
      <c r="B106" s="347" t="s">
        <v>1101</v>
      </c>
      <c r="C106" s="348">
        <v>0</v>
      </c>
    </row>
    <row r="107" spans="1:4" ht="17.25" customHeight="1" x14ac:dyDescent="0.25">
      <c r="A107" s="341" t="s">
        <v>960</v>
      </c>
      <c r="B107" s="347" t="s">
        <v>1102</v>
      </c>
      <c r="C107" s="348">
        <v>0</v>
      </c>
    </row>
    <row r="108" spans="1:4" ht="17.25" customHeight="1" x14ac:dyDescent="0.25">
      <c r="A108" s="341" t="s">
        <v>960</v>
      </c>
      <c r="B108" s="347" t="s">
        <v>1103</v>
      </c>
      <c r="C108" s="348">
        <v>0</v>
      </c>
    </row>
    <row r="109" spans="1:4" s="324" customFormat="1" ht="17.25" customHeight="1" x14ac:dyDescent="0.25">
      <c r="A109" s="341">
        <v>2</v>
      </c>
      <c r="B109" s="342" t="s">
        <v>1159</v>
      </c>
      <c r="C109" s="343">
        <v>10880690000</v>
      </c>
      <c r="D109" s="328">
        <f>+C110+C113+C114+C115+C118</f>
        <v>10880690000</v>
      </c>
    </row>
    <row r="110" spans="1:4" ht="15.95" customHeight="1" x14ac:dyDescent="0.25">
      <c r="A110" s="346" t="s">
        <v>1015</v>
      </c>
      <c r="B110" s="347" t="s">
        <v>1160</v>
      </c>
      <c r="C110" s="352">
        <v>346190000</v>
      </c>
    </row>
    <row r="111" spans="1:4" x14ac:dyDescent="0.25">
      <c r="A111" s="346" t="s">
        <v>22</v>
      </c>
      <c r="B111" s="347" t="s">
        <v>1161</v>
      </c>
      <c r="C111" s="348">
        <v>336000000</v>
      </c>
      <c r="D111" s="344">
        <f>C111/3500000/12</f>
        <v>8</v>
      </c>
    </row>
    <row r="112" spans="1:4" x14ac:dyDescent="0.25">
      <c r="A112" s="346" t="s">
        <v>22</v>
      </c>
      <c r="B112" s="347" t="s">
        <v>1162</v>
      </c>
      <c r="C112" s="365">
        <v>10190000</v>
      </c>
    </row>
    <row r="113" spans="1:3" ht="31.5" x14ac:dyDescent="0.25">
      <c r="A113" s="346" t="s">
        <v>970</v>
      </c>
      <c r="B113" s="347" t="s">
        <v>1163</v>
      </c>
      <c r="C113" s="352">
        <v>8863000000</v>
      </c>
    </row>
    <row r="114" spans="1:3" x14ac:dyDescent="0.25">
      <c r="A114" s="346" t="s">
        <v>1016</v>
      </c>
      <c r="B114" s="347" t="s">
        <v>910</v>
      </c>
      <c r="C114" s="352">
        <v>834300000</v>
      </c>
    </row>
    <row r="115" spans="1:3" x14ac:dyDescent="0.25">
      <c r="A115" s="346" t="s">
        <v>1017</v>
      </c>
      <c r="B115" s="347" t="s">
        <v>1164</v>
      </c>
      <c r="C115" s="352">
        <v>597200000</v>
      </c>
    </row>
    <row r="116" spans="1:3" ht="31.5" x14ac:dyDescent="0.25">
      <c r="A116" s="363" t="s">
        <v>22</v>
      </c>
      <c r="B116" s="347" t="s">
        <v>984</v>
      </c>
      <c r="C116" s="352">
        <v>586000000</v>
      </c>
    </row>
    <row r="117" spans="1:3" x14ac:dyDescent="0.25">
      <c r="A117" s="363" t="s">
        <v>22</v>
      </c>
      <c r="B117" s="347" t="s">
        <v>1165</v>
      </c>
      <c r="C117" s="352">
        <v>11200000</v>
      </c>
    </row>
    <row r="118" spans="1:3" x14ac:dyDescent="0.25">
      <c r="A118" s="346" t="s">
        <v>1166</v>
      </c>
      <c r="B118" s="347" t="s">
        <v>1167</v>
      </c>
      <c r="C118" s="348">
        <v>240000000</v>
      </c>
    </row>
    <row r="119" spans="1:3" s="324" customFormat="1" x14ac:dyDescent="0.25">
      <c r="A119" s="381" t="s">
        <v>695</v>
      </c>
      <c r="B119" s="382" t="s">
        <v>1168</v>
      </c>
      <c r="C119" s="383">
        <v>4997000000</v>
      </c>
    </row>
    <row r="120" spans="1:3" s="324" customFormat="1" x14ac:dyDescent="0.25">
      <c r="A120" s="341">
        <v>1</v>
      </c>
      <c r="B120" s="342" t="s">
        <v>1125</v>
      </c>
      <c r="C120" s="355">
        <v>1080200000</v>
      </c>
    </row>
    <row r="121" spans="1:3" x14ac:dyDescent="0.25">
      <c r="A121" s="341" t="s">
        <v>960</v>
      </c>
      <c r="B121" s="347" t="s">
        <v>1100</v>
      </c>
      <c r="C121" s="348">
        <v>1080200000</v>
      </c>
    </row>
    <row r="122" spans="1:3" x14ac:dyDescent="0.25">
      <c r="A122" s="341" t="s">
        <v>960</v>
      </c>
      <c r="B122" s="347" t="s">
        <v>1101</v>
      </c>
      <c r="C122" s="348">
        <v>0</v>
      </c>
    </row>
    <row r="123" spans="1:3" x14ac:dyDescent="0.25">
      <c r="A123" s="341" t="s">
        <v>960</v>
      </c>
      <c r="B123" s="347" t="s">
        <v>1102</v>
      </c>
      <c r="C123" s="348">
        <v>0</v>
      </c>
    </row>
    <row r="124" spans="1:3" x14ac:dyDescent="0.25">
      <c r="A124" s="341" t="s">
        <v>960</v>
      </c>
      <c r="B124" s="347" t="s">
        <v>1103</v>
      </c>
      <c r="C124" s="348">
        <v>0</v>
      </c>
    </row>
    <row r="125" spans="1:3" s="324" customFormat="1" x14ac:dyDescent="0.25">
      <c r="A125" s="341">
        <v>2</v>
      </c>
      <c r="B125" s="342" t="s">
        <v>1169</v>
      </c>
      <c r="C125" s="343">
        <v>1595600000</v>
      </c>
    </row>
    <row r="126" spans="1:3" x14ac:dyDescent="0.25">
      <c r="A126" s="346" t="s">
        <v>22</v>
      </c>
      <c r="B126" s="347" t="s">
        <v>1170</v>
      </c>
      <c r="C126" s="348">
        <v>669400000</v>
      </c>
    </row>
    <row r="127" spans="1:3" x14ac:dyDescent="0.25">
      <c r="A127" s="346" t="s">
        <v>22</v>
      </c>
      <c r="B127" s="347" t="s">
        <v>1171</v>
      </c>
      <c r="C127" s="348">
        <v>926200000</v>
      </c>
    </row>
    <row r="128" spans="1:3" x14ac:dyDescent="0.25">
      <c r="A128" s="341">
        <v>3</v>
      </c>
      <c r="B128" s="342" t="s">
        <v>1172</v>
      </c>
      <c r="C128" s="355">
        <v>700000000</v>
      </c>
    </row>
    <row r="129" spans="1:3" x14ac:dyDescent="0.25">
      <c r="A129" s="346" t="s">
        <v>22</v>
      </c>
      <c r="B129" s="347" t="s">
        <v>1173</v>
      </c>
      <c r="C129" s="348">
        <v>0</v>
      </c>
    </row>
    <row r="130" spans="1:3" x14ac:dyDescent="0.25">
      <c r="A130" s="346" t="s">
        <v>22</v>
      </c>
      <c r="B130" s="347" t="s">
        <v>1174</v>
      </c>
      <c r="C130" s="348">
        <v>200000000</v>
      </c>
    </row>
    <row r="131" spans="1:3" ht="16.5" customHeight="1" x14ac:dyDescent="0.25">
      <c r="A131" s="346" t="s">
        <v>22</v>
      </c>
      <c r="B131" s="347" t="s">
        <v>1175</v>
      </c>
      <c r="C131" s="352">
        <v>500000000</v>
      </c>
    </row>
    <row r="132" spans="1:3" ht="31.5" x14ac:dyDescent="0.25">
      <c r="A132" s="346" t="s">
        <v>22</v>
      </c>
      <c r="B132" s="347" t="s">
        <v>1176</v>
      </c>
      <c r="C132" s="352">
        <v>0</v>
      </c>
    </row>
    <row r="133" spans="1:3" s="324" customFormat="1" x14ac:dyDescent="0.25">
      <c r="A133" s="341">
        <v>4</v>
      </c>
      <c r="B133" s="342" t="s">
        <v>1177</v>
      </c>
      <c r="C133" s="355">
        <v>2701400000</v>
      </c>
    </row>
    <row r="134" spans="1:3" x14ac:dyDescent="0.25">
      <c r="A134" s="346" t="s">
        <v>22</v>
      </c>
      <c r="B134" s="347" t="s">
        <v>1178</v>
      </c>
      <c r="C134" s="348">
        <v>0</v>
      </c>
    </row>
    <row r="135" spans="1:3" x14ac:dyDescent="0.25">
      <c r="A135" s="346" t="s">
        <v>22</v>
      </c>
      <c r="B135" s="347" t="s">
        <v>1179</v>
      </c>
      <c r="C135" s="352">
        <v>34500000</v>
      </c>
    </row>
    <row r="136" spans="1:3" ht="31.5" x14ac:dyDescent="0.25">
      <c r="A136" s="346" t="s">
        <v>22</v>
      </c>
      <c r="B136" s="347" t="s">
        <v>1180</v>
      </c>
      <c r="C136" s="348">
        <v>2666900000</v>
      </c>
    </row>
    <row r="137" spans="1:3" x14ac:dyDescent="0.25">
      <c r="A137" s="346" t="s">
        <v>22</v>
      </c>
      <c r="B137" s="347" t="s">
        <v>1181</v>
      </c>
      <c r="C137" s="348">
        <v>0</v>
      </c>
    </row>
    <row r="138" spans="1:3" x14ac:dyDescent="0.25">
      <c r="A138" s="346" t="s">
        <v>22</v>
      </c>
      <c r="B138" s="347" t="s">
        <v>1182</v>
      </c>
      <c r="C138" s="348">
        <v>0</v>
      </c>
    </row>
    <row r="139" spans="1:3" x14ac:dyDescent="0.25">
      <c r="A139" s="346"/>
      <c r="B139" s="347" t="s">
        <v>1183</v>
      </c>
      <c r="C139" s="348">
        <v>0</v>
      </c>
    </row>
    <row r="140" spans="1:3" x14ac:dyDescent="0.25">
      <c r="A140" s="346" t="s">
        <v>22</v>
      </c>
      <c r="B140" s="347" t="s">
        <v>1184</v>
      </c>
      <c r="C140" s="366">
        <v>0</v>
      </c>
    </row>
    <row r="141" spans="1:3" s="324" customFormat="1" x14ac:dyDescent="0.25">
      <c r="A141" s="381" t="s">
        <v>883</v>
      </c>
      <c r="B141" s="382" t="s">
        <v>1185</v>
      </c>
      <c r="C141" s="383">
        <v>215500000</v>
      </c>
    </row>
    <row r="142" spans="1:3" x14ac:dyDescent="0.25">
      <c r="A142" s="341">
        <v>1</v>
      </c>
      <c r="B142" s="342" t="s">
        <v>1125</v>
      </c>
      <c r="C142" s="355">
        <v>215500000</v>
      </c>
    </row>
    <row r="143" spans="1:3" x14ac:dyDescent="0.25">
      <c r="A143" s="341" t="s">
        <v>960</v>
      </c>
      <c r="B143" s="347" t="s">
        <v>1100</v>
      </c>
      <c r="C143" s="348">
        <v>215500000</v>
      </c>
    </row>
    <row r="144" spans="1:3" x14ac:dyDescent="0.25">
      <c r="A144" s="341" t="s">
        <v>960</v>
      </c>
      <c r="B144" s="347" t="s">
        <v>1101</v>
      </c>
      <c r="C144" s="348">
        <v>0</v>
      </c>
    </row>
    <row r="145" spans="1:4" x14ac:dyDescent="0.25">
      <c r="A145" s="341" t="s">
        <v>960</v>
      </c>
      <c r="B145" s="347" t="s">
        <v>1102</v>
      </c>
      <c r="C145" s="348">
        <v>0</v>
      </c>
    </row>
    <row r="146" spans="1:4" x14ac:dyDescent="0.25">
      <c r="A146" s="341" t="s">
        <v>960</v>
      </c>
      <c r="B146" s="347" t="s">
        <v>1103</v>
      </c>
      <c r="C146" s="348">
        <v>0</v>
      </c>
    </row>
    <row r="147" spans="1:4" s="324" customFormat="1" x14ac:dyDescent="0.25">
      <c r="A147" s="341">
        <v>2</v>
      </c>
      <c r="B147" s="342" t="s">
        <v>975</v>
      </c>
      <c r="C147" s="343">
        <v>0</v>
      </c>
    </row>
    <row r="148" spans="1:4" x14ac:dyDescent="0.25">
      <c r="A148" s="381" t="s">
        <v>1057</v>
      </c>
      <c r="B148" s="382" t="s">
        <v>1186</v>
      </c>
      <c r="C148" s="383">
        <v>6029500000</v>
      </c>
    </row>
    <row r="149" spans="1:4" s="324" customFormat="1" x14ac:dyDescent="0.25">
      <c r="A149" s="341">
        <v>1</v>
      </c>
      <c r="B149" s="342" t="s">
        <v>1125</v>
      </c>
      <c r="C149" s="355">
        <v>1077900000</v>
      </c>
    </row>
    <row r="150" spans="1:4" x14ac:dyDescent="0.25">
      <c r="A150" s="341" t="s">
        <v>960</v>
      </c>
      <c r="B150" s="347" t="s">
        <v>1100</v>
      </c>
      <c r="C150" s="348">
        <v>1077900000</v>
      </c>
    </row>
    <row r="151" spans="1:4" x14ac:dyDescent="0.25">
      <c r="A151" s="341" t="s">
        <v>960</v>
      </c>
      <c r="B151" s="347" t="s">
        <v>1101</v>
      </c>
      <c r="C151" s="348">
        <v>0</v>
      </c>
    </row>
    <row r="152" spans="1:4" x14ac:dyDescent="0.25">
      <c r="A152" s="341" t="s">
        <v>960</v>
      </c>
      <c r="B152" s="347" t="s">
        <v>1102</v>
      </c>
      <c r="C152" s="348">
        <v>0</v>
      </c>
    </row>
    <row r="153" spans="1:4" x14ac:dyDescent="0.25">
      <c r="A153" s="341" t="s">
        <v>960</v>
      </c>
      <c r="B153" s="347" t="s">
        <v>1103</v>
      </c>
      <c r="C153" s="348">
        <v>0</v>
      </c>
    </row>
    <row r="154" spans="1:4" s="324" customFormat="1" x14ac:dyDescent="0.25">
      <c r="A154" s="341">
        <v>2</v>
      </c>
      <c r="B154" s="342" t="s">
        <v>1187</v>
      </c>
      <c r="C154" s="345">
        <v>1152000000</v>
      </c>
    </row>
    <row r="155" spans="1:4" x14ac:dyDescent="0.25">
      <c r="A155" s="346" t="s">
        <v>22</v>
      </c>
      <c r="B155" s="347" t="s">
        <v>1188</v>
      </c>
      <c r="C155" s="348">
        <v>1152000000</v>
      </c>
    </row>
    <row r="156" spans="1:4" s="324" customFormat="1" x14ac:dyDescent="0.25">
      <c r="A156" s="341">
        <v>3</v>
      </c>
      <c r="B156" s="342" t="s">
        <v>1189</v>
      </c>
      <c r="C156" s="343">
        <v>3149600000</v>
      </c>
    </row>
    <row r="157" spans="1:4" x14ac:dyDescent="0.25">
      <c r="A157" s="341" t="s">
        <v>1190</v>
      </c>
      <c r="B157" s="347" t="s">
        <v>1191</v>
      </c>
      <c r="C157" s="348">
        <v>2000000000</v>
      </c>
      <c r="D157" s="344"/>
    </row>
    <row r="158" spans="1:4" ht="31.5" x14ac:dyDescent="0.25">
      <c r="A158" s="341" t="s">
        <v>22</v>
      </c>
      <c r="B158" s="347" t="s">
        <v>1192</v>
      </c>
      <c r="C158" s="348">
        <v>0</v>
      </c>
    </row>
    <row r="159" spans="1:4" ht="63" x14ac:dyDescent="0.25">
      <c r="A159" s="341" t="s">
        <v>22</v>
      </c>
      <c r="B159" s="347" t="s">
        <v>1193</v>
      </c>
      <c r="C159" s="348">
        <v>2000000000</v>
      </c>
    </row>
    <row r="160" spans="1:4" x14ac:dyDescent="0.25">
      <c r="A160" s="341" t="s">
        <v>22</v>
      </c>
      <c r="B160" s="347" t="s">
        <v>1194</v>
      </c>
      <c r="C160" s="352">
        <v>0</v>
      </c>
    </row>
    <row r="161" spans="1:4" x14ac:dyDescent="0.25">
      <c r="A161" s="341" t="s">
        <v>1195</v>
      </c>
      <c r="B161" s="347" t="s">
        <v>974</v>
      </c>
      <c r="C161" s="348">
        <v>1149600000</v>
      </c>
    </row>
    <row r="162" spans="1:4" x14ac:dyDescent="0.25">
      <c r="A162" s="341" t="s">
        <v>22</v>
      </c>
      <c r="B162" s="347" t="s">
        <v>1196</v>
      </c>
      <c r="C162" s="367">
        <v>915000000</v>
      </c>
    </row>
    <row r="163" spans="1:4" x14ac:dyDescent="0.25">
      <c r="A163" s="341" t="s">
        <v>22</v>
      </c>
      <c r="B163" s="347" t="s">
        <v>1197</v>
      </c>
      <c r="C163" s="367">
        <v>0</v>
      </c>
    </row>
    <row r="164" spans="1:4" x14ac:dyDescent="0.25">
      <c r="A164" s="341" t="s">
        <v>22</v>
      </c>
      <c r="B164" s="347" t="s">
        <v>1198</v>
      </c>
      <c r="C164" s="367">
        <v>234600000</v>
      </c>
    </row>
    <row r="165" spans="1:4" ht="31.5" x14ac:dyDescent="0.25">
      <c r="A165" s="341" t="s">
        <v>1199</v>
      </c>
      <c r="B165" s="347" t="s">
        <v>1200</v>
      </c>
      <c r="C165" s="367">
        <v>0</v>
      </c>
    </row>
    <row r="166" spans="1:4" ht="31.5" x14ac:dyDescent="0.25">
      <c r="A166" s="341" t="s">
        <v>1201</v>
      </c>
      <c r="B166" s="347" t="s">
        <v>1202</v>
      </c>
      <c r="C166" s="367">
        <v>0</v>
      </c>
    </row>
    <row r="167" spans="1:4" s="324" customFormat="1" x14ac:dyDescent="0.25">
      <c r="A167" s="341">
        <v>4</v>
      </c>
      <c r="B167" s="342" t="s">
        <v>1203</v>
      </c>
      <c r="C167" s="368">
        <v>650000000</v>
      </c>
    </row>
    <row r="168" spans="1:4" x14ac:dyDescent="0.25">
      <c r="A168" s="346" t="s">
        <v>22</v>
      </c>
      <c r="B168" s="347" t="s">
        <v>976</v>
      </c>
      <c r="C168" s="367">
        <v>650000000</v>
      </c>
    </row>
    <row r="169" spans="1:4" x14ac:dyDescent="0.25">
      <c r="A169" s="346" t="s">
        <v>22</v>
      </c>
      <c r="B169" s="347" t="s">
        <v>1204</v>
      </c>
      <c r="C169" s="367">
        <v>0</v>
      </c>
    </row>
    <row r="170" spans="1:4" s="324" customFormat="1" x14ac:dyDescent="0.25">
      <c r="A170" s="381" t="s">
        <v>1058</v>
      </c>
      <c r="B170" s="382" t="s">
        <v>1205</v>
      </c>
      <c r="C170" s="383">
        <v>0</v>
      </c>
    </row>
    <row r="171" spans="1:4" x14ac:dyDescent="0.25">
      <c r="A171" s="346">
        <v>1</v>
      </c>
      <c r="B171" s="347" t="s">
        <v>1206</v>
      </c>
      <c r="C171" s="367">
        <v>0</v>
      </c>
    </row>
    <row r="172" spans="1:4" s="351" customFormat="1" x14ac:dyDescent="0.25">
      <c r="A172" s="381" t="s">
        <v>1207</v>
      </c>
      <c r="B172" s="382" t="s">
        <v>1208</v>
      </c>
      <c r="C172" s="383">
        <v>392200000</v>
      </c>
      <c r="D172" s="652">
        <f>+C172+C49</f>
        <v>28171200000</v>
      </c>
    </row>
    <row r="173" spans="1:4" x14ac:dyDescent="0.25">
      <c r="A173" s="346" t="s">
        <v>22</v>
      </c>
      <c r="B173" s="347" t="s">
        <v>1209</v>
      </c>
      <c r="C173" s="348">
        <v>0</v>
      </c>
    </row>
    <row r="174" spans="1:4" ht="31.5" x14ac:dyDescent="0.25">
      <c r="A174" s="341" t="s">
        <v>22</v>
      </c>
      <c r="B174" s="347" t="s">
        <v>1210</v>
      </c>
      <c r="C174" s="348">
        <v>392400000</v>
      </c>
      <c r="D174" s="344">
        <f>+C172+C67+C75</f>
        <v>5329000000</v>
      </c>
    </row>
    <row r="175" spans="1:4" s="324" customFormat="1" x14ac:dyDescent="0.25">
      <c r="A175" s="381" t="s">
        <v>1211</v>
      </c>
      <c r="B175" s="382" t="s">
        <v>1212</v>
      </c>
      <c r="C175" s="383">
        <v>0</v>
      </c>
    </row>
    <row r="176" spans="1:4" s="324" customFormat="1" x14ac:dyDescent="0.25">
      <c r="A176" s="381" t="s">
        <v>1213</v>
      </c>
      <c r="B176" s="382" t="s">
        <v>1214</v>
      </c>
      <c r="C176" s="383">
        <v>0</v>
      </c>
    </row>
    <row r="177" spans="1:3" x14ac:dyDescent="0.25">
      <c r="A177" s="346"/>
      <c r="B177" s="369" t="s">
        <v>1215</v>
      </c>
      <c r="C177" s="348">
        <v>0</v>
      </c>
    </row>
    <row r="178" spans="1:3" s="324" customFormat="1" x14ac:dyDescent="0.25">
      <c r="A178" s="381" t="s">
        <v>1216</v>
      </c>
      <c r="B178" s="382" t="s">
        <v>1217</v>
      </c>
      <c r="C178" s="383">
        <v>179000000</v>
      </c>
    </row>
    <row r="179" spans="1:3" s="324" customFormat="1" x14ac:dyDescent="0.25">
      <c r="A179" s="381"/>
      <c r="B179" s="382" t="s">
        <v>1218</v>
      </c>
      <c r="C179" s="383">
        <f>+C178+C172+C148+C141+C119+C103+C97+C82+C49+C9</f>
        <v>192160000000</v>
      </c>
    </row>
    <row r="180" spans="1:3" s="351" customFormat="1" x14ac:dyDescent="0.25">
      <c r="A180" s="381" t="s">
        <v>1219</v>
      </c>
      <c r="B180" s="382" t="s">
        <v>1220</v>
      </c>
      <c r="C180" s="383">
        <v>3922000000</v>
      </c>
    </row>
    <row r="181" spans="1:3" s="324" customFormat="1" x14ac:dyDescent="0.25">
      <c r="A181" s="341" t="s">
        <v>1221</v>
      </c>
      <c r="B181" s="342" t="s">
        <v>1222</v>
      </c>
      <c r="C181" s="343"/>
    </row>
    <row r="182" spans="1:3" s="324" customFormat="1" x14ac:dyDescent="0.25">
      <c r="A182" s="341" t="s">
        <v>16</v>
      </c>
      <c r="B182" s="370" t="s">
        <v>1223</v>
      </c>
      <c r="C182" s="345"/>
    </row>
    <row r="183" spans="1:3" s="324" customFormat="1" ht="15.75" customHeight="1" x14ac:dyDescent="0.25">
      <c r="A183" s="341" t="s">
        <v>83</v>
      </c>
      <c r="B183" s="371" t="s">
        <v>1224</v>
      </c>
      <c r="C183" s="343"/>
    </row>
    <row r="184" spans="1:3" s="327" customFormat="1" ht="15.75" customHeight="1" x14ac:dyDescent="0.25">
      <c r="A184" s="348">
        <v>1</v>
      </c>
      <c r="B184" s="372" t="s">
        <v>1225</v>
      </c>
      <c r="C184" s="348"/>
    </row>
    <row r="185" spans="1:3" s="327" customFormat="1" ht="15.75" customHeight="1" x14ac:dyDescent="0.25">
      <c r="A185" s="348">
        <v>2</v>
      </c>
      <c r="B185" s="372" t="s">
        <v>1226</v>
      </c>
      <c r="C185" s="348"/>
    </row>
    <row r="186" spans="1:3" s="324" customFormat="1" ht="15.75" customHeight="1" x14ac:dyDescent="0.25">
      <c r="A186" s="341" t="s">
        <v>70</v>
      </c>
      <c r="B186" s="371" t="s">
        <v>1227</v>
      </c>
      <c r="C186" s="343"/>
    </row>
    <row r="187" spans="1:3" ht="15.75" customHeight="1" x14ac:dyDescent="0.25">
      <c r="A187" s="346">
        <v>1</v>
      </c>
      <c r="B187" s="373" t="s">
        <v>1225</v>
      </c>
      <c r="C187" s="348"/>
    </row>
    <row r="188" spans="1:3" ht="15.75" customHeight="1" x14ac:dyDescent="0.25">
      <c r="A188" s="346">
        <v>2</v>
      </c>
      <c r="B188" s="373" t="s">
        <v>1226</v>
      </c>
      <c r="C188" s="348"/>
    </row>
    <row r="189" spans="1:3" s="324" customFormat="1" ht="15.75" customHeight="1" x14ac:dyDescent="0.25">
      <c r="A189" s="341" t="s">
        <v>73</v>
      </c>
      <c r="B189" s="371" t="s">
        <v>1228</v>
      </c>
      <c r="C189" s="343"/>
    </row>
    <row r="190" spans="1:3" ht="18.75" x14ac:dyDescent="0.25">
      <c r="A190" s="346">
        <v>1</v>
      </c>
      <c r="B190" s="373" t="s">
        <v>1225</v>
      </c>
      <c r="C190" s="348"/>
    </row>
    <row r="191" spans="1:3" ht="18.75" x14ac:dyDescent="0.25">
      <c r="A191" s="346">
        <v>2</v>
      </c>
      <c r="B191" s="373" t="s">
        <v>1226</v>
      </c>
      <c r="C191" s="348"/>
    </row>
    <row r="192" spans="1:3" s="324" customFormat="1" ht="18.75" x14ac:dyDescent="0.25">
      <c r="A192" s="374"/>
      <c r="B192" s="375"/>
      <c r="C192" s="376"/>
    </row>
    <row r="194" spans="1:3" x14ac:dyDescent="0.25">
      <c r="C194" s="378">
        <f>C18+C43+C48+C67+C75+C82+C100+C104+C128+C149+C156+C61</f>
        <v>23096100000</v>
      </c>
    </row>
    <row r="195" spans="1:3" x14ac:dyDescent="0.25">
      <c r="C195" s="378">
        <f>C194*10%</f>
        <v>2309610000</v>
      </c>
    </row>
    <row r="196" spans="1:3" x14ac:dyDescent="0.25">
      <c r="C196" s="379"/>
    </row>
    <row r="203" spans="1:3" s="324" customFormat="1" x14ac:dyDescent="0.25">
      <c r="A203" s="323"/>
      <c r="B203" s="380"/>
      <c r="C203" s="379"/>
    </row>
  </sheetData>
  <autoFilter ref="A7:G191" xr:uid="{EE02B846-4F60-4819-B2D1-0F2DC7043DA7}"/>
  <mergeCells count="2">
    <mergeCell ref="A4:A6"/>
    <mergeCell ref="B4:B6"/>
  </mergeCells>
  <pageMargins left="0.511811023622047" right="0.118110236220472" top="0.511811023622047" bottom="0.31496062992126" header="0.31496062992126" footer="0.31496062992126"/>
  <pageSetup paperSize="9" scale="65"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D5F07-5B57-4ABD-AD87-0402E1C48F49}">
  <dimension ref="A1:K54"/>
  <sheetViews>
    <sheetView view="pageBreakPreview" zoomScale="85" zoomScaleNormal="70" zoomScaleSheetLayoutView="85" workbookViewId="0">
      <pane ySplit="2" topLeftCell="A3" activePane="bottomLeft" state="frozen"/>
      <selection activeCell="C42" sqref="C42"/>
      <selection pane="bottomLeft" activeCell="L8" sqref="L8"/>
    </sheetView>
  </sheetViews>
  <sheetFormatPr defaultColWidth="8.7109375" defaultRowHeight="15" x14ac:dyDescent="0.25"/>
  <cols>
    <col min="1" max="1" width="20.28515625" style="7" customWidth="1"/>
    <col min="2" max="2" width="50.42578125" style="472" customWidth="1"/>
    <col min="3" max="3" width="10.140625" style="473" bestFit="1" customWidth="1"/>
    <col min="4" max="4" width="11.140625" style="473" customWidth="1"/>
    <col min="5" max="5" width="11.7109375" style="474" bestFit="1" customWidth="1"/>
    <col min="6" max="6" width="37.42578125" style="472" customWidth="1"/>
    <col min="7" max="8" width="9.85546875" style="111" bestFit="1" customWidth="1"/>
    <col min="9" max="10" width="8.85546875" style="111" bestFit="1" customWidth="1"/>
    <col min="11" max="16384" width="8.7109375" style="111"/>
  </cols>
  <sheetData>
    <row r="1" spans="1:11" x14ac:dyDescent="0.25">
      <c r="A1" s="600" t="s">
        <v>1380</v>
      </c>
      <c r="B1" s="603">
        <f>'Biểu cân đối_tinh giao'!C19</f>
        <v>4461000000</v>
      </c>
      <c r="C1" s="583">
        <f>B1/1000000+2124</f>
        <v>6585</v>
      </c>
      <c r="D1" s="584" t="s">
        <v>1376</v>
      </c>
      <c r="E1" s="601"/>
      <c r="F1" s="602"/>
    </row>
    <row r="2" spans="1:11" s="575" customFormat="1" ht="14.25" x14ac:dyDescent="0.25">
      <c r="A2" s="577" t="s">
        <v>3</v>
      </c>
      <c r="B2" s="578" t="s">
        <v>4</v>
      </c>
      <c r="C2" s="579" t="s">
        <v>1373</v>
      </c>
      <c r="D2" s="579" t="s">
        <v>1374</v>
      </c>
      <c r="E2" s="580" t="s">
        <v>1375</v>
      </c>
      <c r="F2" s="578" t="s">
        <v>129</v>
      </c>
      <c r="G2" s="576">
        <f>1134+1357</f>
        <v>2491</v>
      </c>
      <c r="H2" s="576">
        <f>C1-E7-E8-E4</f>
        <v>4501.6220000000003</v>
      </c>
      <c r="I2" s="576">
        <f>H2-G2</f>
        <v>2010.6220000000003</v>
      </c>
      <c r="J2" s="576">
        <v>499.67103473118277</v>
      </c>
      <c r="K2" s="575" t="s">
        <v>1370</v>
      </c>
    </row>
    <row r="3" spans="1:11" s="575" customFormat="1" ht="14.25" x14ac:dyDescent="0.25">
      <c r="A3" s="585" t="s">
        <v>83</v>
      </c>
      <c r="B3" s="589" t="s">
        <v>1377</v>
      </c>
      <c r="C3" s="587"/>
      <c r="D3" s="587"/>
      <c r="E3" s="588"/>
      <c r="F3" s="586"/>
      <c r="G3" s="576"/>
      <c r="H3" s="576"/>
      <c r="I3" s="576"/>
      <c r="J3" s="576"/>
    </row>
    <row r="4" spans="1:11" s="7" customFormat="1" ht="21.6" customHeight="1" x14ac:dyDescent="0.25">
      <c r="A4" s="590">
        <v>1</v>
      </c>
      <c r="B4" s="478" t="s">
        <v>1347</v>
      </c>
      <c r="C4" s="592">
        <v>395</v>
      </c>
      <c r="D4" s="592">
        <v>3</v>
      </c>
      <c r="E4" s="676">
        <f>C4*D4</f>
        <v>1185</v>
      </c>
      <c r="F4" s="478"/>
    </row>
    <row r="5" spans="1:11" s="7" customFormat="1" ht="21.6" customHeight="1" x14ac:dyDescent="0.25">
      <c r="A5" s="590">
        <v>2</v>
      </c>
      <c r="B5" s="478" t="s">
        <v>1395</v>
      </c>
      <c r="C5" s="592">
        <v>376</v>
      </c>
      <c r="D5" s="592">
        <v>1</v>
      </c>
      <c r="E5" s="676">
        <f>C5*D5</f>
        <v>376</v>
      </c>
      <c r="F5" s="478"/>
    </row>
    <row r="6" spans="1:11" s="7" customFormat="1" ht="29.25" customHeight="1" x14ac:dyDescent="0.25">
      <c r="A6" s="590">
        <v>3</v>
      </c>
      <c r="B6" s="478" t="s">
        <v>1394</v>
      </c>
      <c r="C6" s="592"/>
      <c r="D6" s="592"/>
      <c r="E6" s="676">
        <f>'TH chi'!D23</f>
        <v>1367.5120000000002</v>
      </c>
      <c r="F6" s="478"/>
    </row>
    <row r="7" spans="1:11" s="7" customFormat="1" ht="18.75" customHeight="1" x14ac:dyDescent="0.25">
      <c r="A7" s="590">
        <v>4</v>
      </c>
      <c r="B7" s="478" t="str">
        <f>'Chi tiết đơn vị'!B150</f>
        <v>Kinh phí hoạt động của TT HTCĐ</v>
      </c>
      <c r="C7" s="592"/>
      <c r="D7" s="592"/>
      <c r="E7" s="676">
        <f>'Chi tiết đơn vị'!H150</f>
        <v>25</v>
      </c>
      <c r="F7" s="478" t="s">
        <v>1348</v>
      </c>
    </row>
    <row r="8" spans="1:11" s="7" customFormat="1" ht="60" x14ac:dyDescent="0.25">
      <c r="A8" s="590">
        <v>5</v>
      </c>
      <c r="B8" s="593" t="str">
        <f>'Chi tiết đơn vị'!B149</f>
        <v>Chi tuần lễ hoc tập suốt đời; các hội nghị, hội thi giáo viên dạy giỏi, học sinh giỏi; Khảo sát chất lượng học sinh đầu vào; Kinh phí vận chuyển, cấp phát gạo cho học sinh bán trú…</v>
      </c>
      <c r="C8" s="592"/>
      <c r="D8" s="592"/>
      <c r="E8" s="676">
        <f>'Chi tiết đơn vị'!H149</f>
        <v>873.37800000000004</v>
      </c>
      <c r="F8" s="478" t="s">
        <v>1348</v>
      </c>
      <c r="H8" s="474"/>
      <c r="I8" s="472"/>
      <c r="J8" s="7">
        <v>2124</v>
      </c>
    </row>
    <row r="9" spans="1:11" s="7" customFormat="1" x14ac:dyDescent="0.25">
      <c r="A9" s="585" t="s">
        <v>70</v>
      </c>
      <c r="B9" s="594" t="s">
        <v>1378</v>
      </c>
      <c r="C9" s="595"/>
      <c r="D9" s="595"/>
      <c r="E9" s="675">
        <f>C1-SUM(E4:E8)</f>
        <v>2758.1099999999997</v>
      </c>
      <c r="F9" s="596"/>
      <c r="H9" s="474">
        <f>SUM(E4:E8)</f>
        <v>3826.8900000000003</v>
      </c>
      <c r="I9" s="472"/>
    </row>
    <row r="10" spans="1:11" s="7" customFormat="1" ht="30" x14ac:dyDescent="0.25">
      <c r="A10" s="590">
        <v>1</v>
      </c>
      <c r="B10" s="478" t="str">
        <f>'TH chi'!B36</f>
        <v>Giảm trừ 10% số tiết kiệm chi để CCTL trong dự toán</v>
      </c>
      <c r="C10" s="592"/>
      <c r="D10" s="592"/>
      <c r="E10" s="677">
        <f>'TH chi'!E36</f>
        <v>1356.3</v>
      </c>
      <c r="F10" s="582" t="s">
        <v>1351</v>
      </c>
      <c r="H10" s="481">
        <f>C1-H9</f>
        <v>2758.1099999999997</v>
      </c>
      <c r="I10" s="482">
        <f>E10</f>
        <v>1356.3</v>
      </c>
    </row>
    <row r="11" spans="1:11" s="7" customFormat="1" x14ac:dyDescent="0.25">
      <c r="A11" s="678"/>
      <c r="B11" s="679"/>
      <c r="C11" s="592"/>
      <c r="D11" s="592"/>
      <c r="E11" s="677">
        <f>'TH chi'!E23</f>
        <v>756.48799999999983</v>
      </c>
      <c r="F11" s="582" t="s">
        <v>1397</v>
      </c>
      <c r="H11" s="481"/>
      <c r="I11" s="482"/>
    </row>
    <row r="12" spans="1:11" s="7" customFormat="1" ht="30" x14ac:dyDescent="0.25">
      <c r="A12" s="678"/>
      <c r="B12" s="679"/>
      <c r="C12" s="592"/>
      <c r="D12" s="592"/>
      <c r="E12" s="676">
        <f>E9-SUM(E10:E11)</f>
        <v>645.32200000000012</v>
      </c>
      <c r="F12" s="581" t="s">
        <v>1352</v>
      </c>
      <c r="G12" s="681">
        <f>E12-'Chi khác'!D22</f>
        <v>0</v>
      </c>
      <c r="H12" s="474"/>
      <c r="I12" s="472">
        <v>19.142999999995936</v>
      </c>
    </row>
    <row r="13" spans="1:11" x14ac:dyDescent="0.25">
      <c r="I13" s="680"/>
    </row>
    <row r="14" spans="1:11" x14ac:dyDescent="0.25">
      <c r="A14" s="600" t="str">
        <f>'Chi khac UB'!A1</f>
        <v>Tổng chi khác của Đảng ủy, HĐND, UBND, Đoàn thể:</v>
      </c>
      <c r="B14" s="602"/>
      <c r="C14" s="583">
        <f>'Chi khac UB'!B2</f>
        <v>5329</v>
      </c>
      <c r="D14" s="584" t="s">
        <v>1376</v>
      </c>
      <c r="E14" s="601"/>
      <c r="F14" s="602"/>
      <c r="G14" s="680">
        <f>E9-'TH chi'!E21</f>
        <v>0</v>
      </c>
    </row>
    <row r="15" spans="1:11" x14ac:dyDescent="0.25">
      <c r="A15" s="577" t="s">
        <v>3</v>
      </c>
      <c r="B15" s="578" t="s">
        <v>4</v>
      </c>
      <c r="C15" s="579" t="s">
        <v>1373</v>
      </c>
      <c r="D15" s="579" t="s">
        <v>1374</v>
      </c>
      <c r="E15" s="580" t="s">
        <v>1375</v>
      </c>
      <c r="F15" s="578" t="s">
        <v>129</v>
      </c>
    </row>
    <row r="16" spans="1:11" ht="60" x14ac:dyDescent="0.25">
      <c r="A16" s="590">
        <v>1</v>
      </c>
      <c r="B16" s="475" t="str">
        <f>'Chi khac UB'!A3</f>
        <v>Kinh phí hoạt động của thường trực đảng ủy xã; các Ban chỉ đạo; chế độ khám, bảo vệ, chăm sóc sức khỏe theo QĐ 2012-QĐ/TU; hỗ trợ kinh phí xây dựng, thẩm định, …</v>
      </c>
      <c r="C16" s="476"/>
      <c r="D16" s="476"/>
      <c r="E16" s="477">
        <f>'Chi khac UB'!B3</f>
        <v>750.1</v>
      </c>
      <c r="F16" s="480" t="str">
        <f>'Chi khac UB'!C3</f>
        <v>VPĐU</v>
      </c>
    </row>
    <row r="17" spans="1:8" x14ac:dyDescent="0.25">
      <c r="A17" s="590">
        <v>2</v>
      </c>
      <c r="B17" s="475" t="str">
        <f>'Chi khac UB'!A4</f>
        <v>Chi kinh phí hoạt động đảng theo QĐ 99</v>
      </c>
      <c r="C17" s="476"/>
      <c r="D17" s="476"/>
      <c r="E17" s="477">
        <f>'Chi khac UB'!B4</f>
        <v>120</v>
      </c>
      <c r="F17" s="480" t="str">
        <f>'Chi khac UB'!C4</f>
        <v>VPĐU</v>
      </c>
    </row>
    <row r="18" spans="1:8" ht="30" x14ac:dyDescent="0.25">
      <c r="A18" s="590">
        <v>3</v>
      </c>
      <c r="B18" s="475" t="str">
        <f>'Chi khac UB'!A5</f>
        <v xml:space="preserve"> Kinh phí hoạt động của HĐND, UBND, các kỳ họp, lao động hợp đồng….</v>
      </c>
      <c r="C18" s="476"/>
      <c r="D18" s="476"/>
      <c r="E18" s="610">
        <f>'Chi khac UB'!B5-110.01</f>
        <v>750.02499999999895</v>
      </c>
      <c r="F18" s="480" t="str">
        <f>'Chi khac UB'!C5</f>
        <v>UBND</v>
      </c>
      <c r="H18" s="611">
        <f>E18-805</f>
        <v>-54.975000000001046</v>
      </c>
    </row>
    <row r="19" spans="1:8" x14ac:dyDescent="0.25">
      <c r="A19" s="590">
        <v>4</v>
      </c>
      <c r="B19" s="475" t="str">
        <f>'Chi khac UB'!A6</f>
        <v>Kinh phí khám, chăm sóc sức khỏe Đại biểu HĐND</v>
      </c>
      <c r="C19" s="476"/>
      <c r="D19" s="476"/>
      <c r="E19" s="610">
        <f>'Chi khac UB'!B6+25</f>
        <v>62.5</v>
      </c>
      <c r="F19" s="480" t="str">
        <f>'Chi khac UB'!C6</f>
        <v>UBND</v>
      </c>
      <c r="H19" s="611">
        <f>H18-45</f>
        <v>-99.975000000001046</v>
      </c>
    </row>
    <row r="20" spans="1:8" ht="30" x14ac:dyDescent="0.25">
      <c r="A20" s="590">
        <v>5</v>
      </c>
      <c r="B20" s="475" t="str">
        <f>'Chi khac UB'!A7</f>
        <v>Tủ sách pháp luật, tuyên truyền phổ biến giáo dục pháp luật</v>
      </c>
      <c r="C20" s="476"/>
      <c r="D20" s="476"/>
      <c r="E20" s="610">
        <f>'Chi khac UB'!B7+20</f>
        <v>40</v>
      </c>
      <c r="F20" s="480" t="str">
        <f>'Chi khac UB'!C7</f>
        <v>UBND</v>
      </c>
      <c r="H20" s="611">
        <f>H19-25</f>
        <v>-124.97500000000105</v>
      </c>
    </row>
    <row r="21" spans="1:8" ht="30" x14ac:dyDescent="0.25">
      <c r="A21" s="590">
        <v>6</v>
      </c>
      <c r="B21" s="475" t="str">
        <f>'Chi khac UB'!A8</f>
        <v>Kinh phí hoạt động khác (HĐ lao động; rà soát hộ nghèo… )</v>
      </c>
      <c r="C21" s="476"/>
      <c r="D21" s="476"/>
      <c r="E21" s="610">
        <f>'Chi khac UB'!B8+45</f>
        <v>95</v>
      </c>
      <c r="F21" s="480" t="str">
        <f>'Chi khac UB'!C8</f>
        <v>Kinh tế</v>
      </c>
      <c r="H21" s="611">
        <f>H20-20</f>
        <v>-144.97500000000105</v>
      </c>
    </row>
    <row r="22" spans="1:8" ht="30" x14ac:dyDescent="0.25">
      <c r="A22" s="590">
        <v>7</v>
      </c>
      <c r="B22" s="475" t="str">
        <f>'Chi khac UB'!A9</f>
        <v>Phụ cấp đối với cán bộ tham gia công tác quản lý TTHTCĐ</v>
      </c>
      <c r="C22" s="476"/>
      <c r="D22" s="476"/>
      <c r="E22" s="477">
        <f>'Chi khac UB'!B9</f>
        <v>19.655999999999999</v>
      </c>
      <c r="F22" s="480" t="str">
        <f>'Chi khac UB'!C9</f>
        <v>TTHTCĐ</v>
      </c>
    </row>
    <row r="23" spans="1:8" ht="30" x14ac:dyDescent="0.25">
      <c r="A23" s="590">
        <v>8</v>
      </c>
      <c r="B23" s="475" t="str">
        <f>'Chi khac UB'!A10</f>
        <v>Kinh phí hoạt động khác (HĐ lao động; khen thưởng, hội nghị… )</v>
      </c>
      <c r="C23" s="476"/>
      <c r="D23" s="476"/>
      <c r="E23" s="477">
        <f>'Chi khac UB'!B10</f>
        <v>300</v>
      </c>
      <c r="F23" s="480" t="str">
        <f>'Chi khac UB'!C10</f>
        <v>Văn hóa</v>
      </c>
    </row>
    <row r="24" spans="1:8" ht="60" x14ac:dyDescent="0.25">
      <c r="A24" s="590">
        <v>9</v>
      </c>
      <c r="B24" s="475" t="str">
        <f>'Chi khac UB'!A11</f>
        <v>Chế độ hỗ trợ cho công chức, viên chức phục vụ tại TTHCC theo NQ 135/2025/NQ-HĐND;  kiểm soát thủ tục hành chính theo NQ 136/2025/NQ-HĐND: Quần áo,…</v>
      </c>
      <c r="C24" s="476"/>
      <c r="D24" s="476"/>
      <c r="E24" s="477">
        <f>'Chi khac UB'!B11</f>
        <v>55</v>
      </c>
      <c r="F24" s="480" t="str">
        <f>'Chi khac UB'!C11</f>
        <v>TTHCC</v>
      </c>
    </row>
    <row r="25" spans="1:8" ht="21.6" customHeight="1" x14ac:dyDescent="0.25">
      <c r="A25" s="590">
        <v>10</v>
      </c>
      <c r="B25" s="475" t="str">
        <f>'Chi khac UB'!A12</f>
        <v>Kinh phí hoạt động khác (HĐ lao động; … )</v>
      </c>
      <c r="C25" s="476"/>
      <c r="D25" s="476"/>
      <c r="E25" s="477">
        <f>'Chi khac UB'!B12</f>
        <v>30</v>
      </c>
      <c r="F25" s="480" t="str">
        <f>'Chi khac UB'!C12</f>
        <v>TTHCC</v>
      </c>
    </row>
    <row r="26" spans="1:8" s="7" customFormat="1" ht="26.45" customHeight="1" x14ac:dyDescent="0.25">
      <c r="A26" s="590">
        <v>11</v>
      </c>
      <c r="B26" s="478" t="str">
        <f>'Chi khac UB'!A13</f>
        <v>Kinh phí thực hiện NQ 74/2018/NQ-HĐND, theo định mức số hộ của bản</v>
      </c>
      <c r="C26" s="592"/>
      <c r="D26" s="592"/>
      <c r="E26" s="610">
        <f>'Chi khac UB'!B13+20.01</f>
        <v>350.01</v>
      </c>
      <c r="F26" s="480" t="str">
        <f>'Chi khac UB'!C13</f>
        <v>MTTQ</v>
      </c>
    </row>
    <row r="27" spans="1:8" ht="45" x14ac:dyDescent="0.25">
      <c r="A27" s="590">
        <v>12</v>
      </c>
      <c r="B27" s="475" t="str">
        <f>'Chi khac UB'!A14</f>
        <v>Kinh phí tổ chức các Hội nghị, công tác giám sát, hoạt động tư vấn, phản biện xã hội, kinh phí thăm hỏi, Chi thanh tra nhân dân, giám sát cộng đồng…</v>
      </c>
      <c r="C27" s="476"/>
      <c r="D27" s="476"/>
      <c r="E27" s="477">
        <f>'Chi khac UB'!B14</f>
        <v>170</v>
      </c>
      <c r="F27" s="480" t="str">
        <f>'Chi khac UB'!C14</f>
        <v>MTTQ</v>
      </c>
    </row>
    <row r="28" spans="1:8" x14ac:dyDescent="0.25">
      <c r="A28" s="590">
        <v>13</v>
      </c>
      <c r="B28" s="475" t="str">
        <f>'Chi khac UB'!A15</f>
        <v>Chi khác theo biên chế, Trong đó:</v>
      </c>
      <c r="C28" s="476"/>
      <c r="D28" s="476"/>
      <c r="E28" s="477"/>
      <c r="F28" s="480"/>
    </row>
    <row r="29" spans="1:8" x14ac:dyDescent="0.25">
      <c r="A29" s="590">
        <v>14</v>
      </c>
      <c r="B29" s="475" t="str">
        <f>'Chi khác'!K7</f>
        <v>Đảng</v>
      </c>
      <c r="C29" s="476">
        <f>'Chi khác'!L7</f>
        <v>7</v>
      </c>
      <c r="D29" s="476">
        <f>'Chi khác'!M7</f>
        <v>55</v>
      </c>
      <c r="E29" s="477">
        <f>'Chi khác'!N7</f>
        <v>387</v>
      </c>
      <c r="F29" s="475"/>
    </row>
    <row r="30" spans="1:8" x14ac:dyDescent="0.25">
      <c r="A30" s="590">
        <v>15</v>
      </c>
      <c r="B30" s="475" t="str">
        <f>'Chi khác'!K8</f>
        <v>Ủy ban</v>
      </c>
      <c r="C30" s="476">
        <f>'Chi khác'!L8</f>
        <v>16</v>
      </c>
      <c r="D30" s="476">
        <f>'Chi khác'!M8</f>
        <v>55</v>
      </c>
      <c r="E30" s="477">
        <f>'Chi khác'!N8</f>
        <v>880</v>
      </c>
      <c r="F30" s="475"/>
    </row>
    <row r="31" spans="1:8" x14ac:dyDescent="0.25">
      <c r="A31" s="590">
        <v>16</v>
      </c>
      <c r="B31" s="475" t="str">
        <f>'Chi khác'!K9</f>
        <v>Kinh tế</v>
      </c>
      <c r="C31" s="476">
        <f>'Chi khác'!L9</f>
        <v>9</v>
      </c>
      <c r="D31" s="476">
        <f>'Chi khác'!M9</f>
        <v>45</v>
      </c>
      <c r="E31" s="477">
        <f>'Chi khác'!N9</f>
        <v>405</v>
      </c>
      <c r="F31" s="475"/>
    </row>
    <row r="32" spans="1:8" x14ac:dyDescent="0.25">
      <c r="A32" s="590">
        <v>17</v>
      </c>
      <c r="B32" s="475" t="str">
        <f>'Chi khác'!K10</f>
        <v>Văn hóa</v>
      </c>
      <c r="C32" s="476">
        <f>'Chi khác'!L10</f>
        <v>8</v>
      </c>
      <c r="D32" s="476">
        <f>'Chi khác'!M10</f>
        <v>40</v>
      </c>
      <c r="E32" s="477">
        <f>'Chi khác'!N10</f>
        <v>320</v>
      </c>
      <c r="F32" s="475"/>
    </row>
    <row r="33" spans="1:6" x14ac:dyDescent="0.25">
      <c r="A33" s="590">
        <v>18</v>
      </c>
      <c r="B33" s="475" t="str">
        <f>'Chi khác'!K11</f>
        <v>Ban xây dựng đảng</v>
      </c>
      <c r="C33" s="476">
        <f>'Chi khác'!L11</f>
        <v>4</v>
      </c>
      <c r="D33" s="476">
        <f>'Chi khác'!M11</f>
        <v>55</v>
      </c>
      <c r="E33" s="477">
        <f>'Chi khác'!N11</f>
        <v>220</v>
      </c>
      <c r="F33" s="475"/>
    </row>
    <row r="34" spans="1:6" x14ac:dyDescent="0.25">
      <c r="A34" s="590">
        <v>19</v>
      </c>
      <c r="B34" s="475" t="str">
        <f>'Chi khác'!K12</f>
        <v>UBKT</v>
      </c>
      <c r="C34" s="476">
        <f>'Chi khác'!L12</f>
        <v>5</v>
      </c>
      <c r="D34" s="476">
        <f>'Chi khác'!M12</f>
        <v>35</v>
      </c>
      <c r="E34" s="477">
        <f>'Chi khác'!N12</f>
        <v>175</v>
      </c>
      <c r="F34" s="475"/>
    </row>
    <row r="35" spans="1:6" x14ac:dyDescent="0.25">
      <c r="A35" s="590">
        <v>20</v>
      </c>
      <c r="B35" s="475" t="str">
        <f>'Chi khác'!K13</f>
        <v>HCC</v>
      </c>
      <c r="C35" s="476">
        <f>'Chi khác'!L13</f>
        <v>5</v>
      </c>
      <c r="D35" s="476">
        <f>'Chi khác'!M13</f>
        <v>10</v>
      </c>
      <c r="E35" s="477">
        <f>'Chi khác'!N13</f>
        <v>50</v>
      </c>
      <c r="F35" s="475"/>
    </row>
    <row r="36" spans="1:6" x14ac:dyDescent="0.25">
      <c r="A36" s="590">
        <v>21</v>
      </c>
      <c r="B36" s="475" t="str">
        <f>'Chi khác'!K14</f>
        <v>MTTQ</v>
      </c>
      <c r="C36" s="476">
        <f>'Chi khác'!L14</f>
        <v>10</v>
      </c>
      <c r="D36" s="476">
        <f>'Chi khác'!M14</f>
        <v>10</v>
      </c>
      <c r="E36" s="477">
        <f>'Chi khác'!N14</f>
        <v>100</v>
      </c>
      <c r="F36" s="475"/>
    </row>
    <row r="37" spans="1:6" ht="14.45" customHeight="1" x14ac:dyDescent="0.25">
      <c r="A37" s="795" t="s">
        <v>1383</v>
      </c>
      <c r="B37" s="796"/>
      <c r="C37" s="597"/>
      <c r="D37" s="597"/>
      <c r="E37" s="598">
        <f>SUM(E16:E36)</f>
        <v>5279.2909999999993</v>
      </c>
      <c r="F37" s="599">
        <f>E37-C14</f>
        <v>-49.709000000000742</v>
      </c>
    </row>
    <row r="39" spans="1:6" s="210" customFormat="1" ht="23.45" customHeight="1" x14ac:dyDescent="0.2">
      <c r="A39" s="604" t="str">
        <f>'Moi truong_Kinh tế'!A1</f>
        <v>Sự nghiệp Môi trường có:</v>
      </c>
      <c r="B39" s="605"/>
      <c r="C39" s="606">
        <f>'Moi truong_Kinh tế'!C1</f>
        <v>215.5</v>
      </c>
      <c r="D39" s="606" t="str">
        <f>D14</f>
        <v>triệu đồng</v>
      </c>
      <c r="E39" s="607"/>
      <c r="F39" s="605"/>
    </row>
    <row r="40" spans="1:6" x14ac:dyDescent="0.25">
      <c r="A40" s="577" t="s">
        <v>3</v>
      </c>
      <c r="B40" s="578" t="s">
        <v>4</v>
      </c>
      <c r="C40" s="579" t="s">
        <v>1373</v>
      </c>
      <c r="D40" s="579" t="s">
        <v>1374</v>
      </c>
      <c r="E40" s="580" t="s">
        <v>1375</v>
      </c>
      <c r="F40" s="578" t="s">
        <v>129</v>
      </c>
    </row>
    <row r="41" spans="1:6" x14ac:dyDescent="0.25">
      <c r="A41" s="590">
        <v>1</v>
      </c>
      <c r="B41" s="591" t="str">
        <f>'Moi truong_Kinh tế'!B2</f>
        <v>Thu gom vỏ bao bì thuốc BVTV</v>
      </c>
      <c r="C41" s="608"/>
      <c r="D41" s="608"/>
      <c r="E41" s="797">
        <f>C39</f>
        <v>215.5</v>
      </c>
      <c r="F41" s="798" t="s">
        <v>1389</v>
      </c>
    </row>
    <row r="42" spans="1:6" x14ac:dyDescent="0.25">
      <c r="A42" s="590">
        <v>2</v>
      </c>
      <c r="B42" s="591" t="str">
        <f>'Moi truong_Kinh tế'!B3</f>
        <v>Thu gom rác thải sinh hoạt</v>
      </c>
      <c r="C42" s="608"/>
      <c r="D42" s="608"/>
      <c r="E42" s="797"/>
      <c r="F42" s="799"/>
    </row>
    <row r="43" spans="1:6" ht="30" x14ac:dyDescent="0.25">
      <c r="A43" s="590">
        <v>3</v>
      </c>
      <c r="B43" s="591" t="str">
        <f>'Moi truong_Kinh tế'!B4</f>
        <v>Thực hiện các dịch vụ công ích khu vực nông thôn… và các nội dung chi  sự nghiệp môi trường khác</v>
      </c>
      <c r="C43" s="608"/>
      <c r="D43" s="608"/>
      <c r="E43" s="797"/>
      <c r="F43" s="800"/>
    </row>
    <row r="45" spans="1:6" s="164" customFormat="1" ht="22.5" customHeight="1" x14ac:dyDescent="0.2">
      <c r="A45" s="600" t="str">
        <f>'Moi truong_Kinh tế'!D1</f>
        <v>Sự nghiệp Kinh tế có:</v>
      </c>
      <c r="B45" s="609"/>
      <c r="C45" s="583">
        <f>'Moi truong_Kinh tế'!F1</f>
        <v>3077.9</v>
      </c>
      <c r="D45" s="583" t="str">
        <f>D39</f>
        <v>triệu đồng</v>
      </c>
      <c r="E45" s="584"/>
      <c r="F45" s="609"/>
    </row>
    <row r="46" spans="1:6" ht="20.45" customHeight="1" x14ac:dyDescent="0.25">
      <c r="A46" s="577" t="s">
        <v>3</v>
      </c>
      <c r="B46" s="578" t="s">
        <v>4</v>
      </c>
      <c r="C46" s="579" t="s">
        <v>1373</v>
      </c>
      <c r="D46" s="579" t="s">
        <v>1374</v>
      </c>
      <c r="E46" s="580" t="s">
        <v>1375</v>
      </c>
      <c r="F46" s="578" t="s">
        <v>129</v>
      </c>
    </row>
    <row r="47" spans="1:6" ht="18" customHeight="1" x14ac:dyDescent="0.25">
      <c r="A47" s="585" t="s">
        <v>83</v>
      </c>
      <c r="B47" s="589" t="s">
        <v>1377</v>
      </c>
      <c r="C47" s="587"/>
      <c r="D47" s="587"/>
      <c r="E47" s="588"/>
      <c r="F47" s="586"/>
    </row>
    <row r="48" spans="1:6" s="7" customFormat="1" ht="67.5" customHeight="1" x14ac:dyDescent="0.25">
      <c r="A48" s="590">
        <v>1</v>
      </c>
      <c r="B48" s="478" t="str">
        <f>'Moi truong_Kinh tế'!E2</f>
        <v>KP hoạt động của Ban chỉ huy phòng thủ dân sự xã, kinh phí tiêu hủy vỏ thuốc bảo vệ thực vật;  kinh phí tham gia giới thiệu trưng bày sản phẩm; kinh phí lấy mẫu kiểm tra thuốc bảo vệ thực vật, động vật,…</v>
      </c>
      <c r="C48" s="592"/>
      <c r="D48" s="592"/>
      <c r="E48" s="477">
        <f>'Moi truong_Kinh tế'!F2</f>
        <v>200</v>
      </c>
      <c r="F48" s="477">
        <f>'Moi truong_Kinh tế'!G2</f>
        <v>0</v>
      </c>
    </row>
    <row r="49" spans="1:6" s="7" customFormat="1" ht="30.95" customHeight="1" x14ac:dyDescent="0.25">
      <c r="A49" s="590">
        <v>2</v>
      </c>
      <c r="B49" s="478" t="str">
        <f>'Moi truong_Kinh tế'!E3</f>
        <v>Chi từ nguồn quỹ đất công ích</v>
      </c>
      <c r="C49" s="592"/>
      <c r="D49" s="592"/>
      <c r="E49" s="477">
        <f>'Moi truong_Kinh tế'!F3</f>
        <v>180</v>
      </c>
      <c r="F49" s="479" t="str">
        <f>'Moi truong_Kinh tế'!G3</f>
        <v>Có thu mới có chi (trong nhiệm vụ thu thuế)</v>
      </c>
    </row>
    <row r="50" spans="1:6" ht="19.5" customHeight="1" x14ac:dyDescent="0.25">
      <c r="A50" s="585" t="s">
        <v>70</v>
      </c>
      <c r="B50" s="594" t="s">
        <v>1388</v>
      </c>
      <c r="C50" s="595"/>
      <c r="D50" s="595"/>
      <c r="E50" s="483">
        <f>'Moi truong_Kinh tế'!F4</f>
        <v>2697.9</v>
      </c>
      <c r="F50" s="596"/>
    </row>
    <row r="51" spans="1:6" s="7" customFormat="1" x14ac:dyDescent="0.25">
      <c r="A51" s="590">
        <v>1</v>
      </c>
      <c r="B51" s="478" t="str">
        <f>'Moi truong_Kinh tế'!E5</f>
        <v>Giảm trừ 10% số tiết kiệm chi để CCTL trong dự toán</v>
      </c>
      <c r="C51" s="592"/>
      <c r="D51" s="592"/>
      <c r="E51" s="477">
        <f>'Moi truong_Kinh tế'!F5</f>
        <v>200</v>
      </c>
      <c r="F51" s="478"/>
    </row>
    <row r="52" spans="1:6" s="7" customFormat="1" ht="25.5" customHeight="1" x14ac:dyDescent="0.25">
      <c r="A52" s="590">
        <v>2</v>
      </c>
      <c r="B52" s="478" t="str">
        <f>'Moi truong_Kinh tế'!E6</f>
        <v>Đầu tư đèn đường chiếu sáng</v>
      </c>
      <c r="C52" s="592"/>
      <c r="D52" s="592"/>
      <c r="E52" s="477">
        <f>'Moi truong_Kinh tế'!F6</f>
        <v>1397.9</v>
      </c>
      <c r="F52" s="798" t="s">
        <v>1389</v>
      </c>
    </row>
    <row r="53" spans="1:6" s="7" customFormat="1" ht="25.5" customHeight="1" x14ac:dyDescent="0.25">
      <c r="A53" s="590">
        <v>3</v>
      </c>
      <c r="B53" s="478" t="str">
        <f>'Moi truong_Kinh tế'!E7</f>
        <v>Đất trồng lúa</v>
      </c>
      <c r="C53" s="592"/>
      <c r="D53" s="592"/>
      <c r="E53" s="477">
        <f>'Moi truong_Kinh tế'!F7</f>
        <v>500</v>
      </c>
      <c r="F53" s="799"/>
    </row>
    <row r="54" spans="1:6" s="7" customFormat="1" ht="25.5" customHeight="1" x14ac:dyDescent="0.25">
      <c r="A54" s="590">
        <v>4</v>
      </c>
      <c r="B54" s="478" t="str">
        <f>'Moi truong_Kinh tế'!E8</f>
        <v>Công trình hạ tầng nông nghiệp</v>
      </c>
      <c r="C54" s="592"/>
      <c r="D54" s="592"/>
      <c r="E54" s="477">
        <f>'Moi truong_Kinh tế'!F8</f>
        <v>600</v>
      </c>
      <c r="F54" s="800"/>
    </row>
  </sheetData>
  <mergeCells count="4">
    <mergeCell ref="A37:B37"/>
    <mergeCell ref="E41:E43"/>
    <mergeCell ref="F41:F43"/>
    <mergeCell ref="F52:F54"/>
  </mergeCells>
  <pageMargins left="0.23622047244094491" right="0.19685039370078741" top="0.31496062992125984" bottom="0.23622047244094491" header="0.31496062992125984" footer="0.24"/>
  <pageSetup paperSize="9" scale="70" orientation="portrait" verticalDpi="0" r:id="rId1"/>
  <colBreaks count="1" manualBreakCount="1">
    <brk id="6"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B494F-D685-49AA-8170-2DE01C2B9D60}">
  <dimension ref="A1:D19"/>
  <sheetViews>
    <sheetView topLeftCell="A6" workbookViewId="0">
      <selection activeCell="C22" sqref="C22"/>
    </sheetView>
  </sheetViews>
  <sheetFormatPr defaultColWidth="8.7109375" defaultRowHeight="12.75" x14ac:dyDescent="0.2"/>
  <cols>
    <col min="1" max="1" width="69.85546875" style="485" customWidth="1"/>
    <col min="2" max="2" width="17" style="136" bestFit="1" customWidth="1"/>
    <col min="3" max="3" width="24.5703125" style="486" bestFit="1" customWidth="1"/>
    <col min="4" max="4" width="16.28515625" style="105" bestFit="1" customWidth="1"/>
    <col min="5" max="16384" width="8.7109375" style="105"/>
  </cols>
  <sheetData>
    <row r="1" spans="1:4" x14ac:dyDescent="0.2">
      <c r="A1" s="485" t="s">
        <v>1379</v>
      </c>
      <c r="C1" s="486">
        <f>'Biểu cân đối_tinh giao'!C172</f>
        <v>392200000</v>
      </c>
      <c r="D1" s="486">
        <f>'Biểu cân đối_tinh giao'!C67</f>
        <v>4286800000</v>
      </c>
    </row>
    <row r="2" spans="1:4" x14ac:dyDescent="0.2">
      <c r="B2" s="136">
        <f>D2/1000000</f>
        <v>5329</v>
      </c>
      <c r="C2" s="486">
        <f>'Biểu cân đối_tinh giao'!C167</f>
        <v>650000000</v>
      </c>
      <c r="D2" s="486">
        <f>C1+C2+D1</f>
        <v>5329000000</v>
      </c>
    </row>
    <row r="3" spans="1:4" ht="25.5" x14ac:dyDescent="0.2">
      <c r="A3" s="485" t="s">
        <v>1271</v>
      </c>
      <c r="B3" s="136">
        <f>'Chi tiết đơn vị'!H181</f>
        <v>750.1</v>
      </c>
      <c r="C3" s="105" t="s">
        <v>1382</v>
      </c>
    </row>
    <row r="4" spans="1:4" x14ac:dyDescent="0.2">
      <c r="A4" s="485" t="s">
        <v>991</v>
      </c>
      <c r="B4" s="136">
        <f>'Chi tiết đơn vị'!H182</f>
        <v>120</v>
      </c>
      <c r="C4" s="105" t="s">
        <v>1382</v>
      </c>
    </row>
    <row r="5" spans="1:4" x14ac:dyDescent="0.2">
      <c r="A5" s="485" t="s">
        <v>1044</v>
      </c>
      <c r="B5" s="136">
        <f>'Chi tiết đơn vị'!H189</f>
        <v>860.03499999999894</v>
      </c>
      <c r="C5" s="486" t="s">
        <v>1356</v>
      </c>
    </row>
    <row r="6" spans="1:4" x14ac:dyDescent="0.2">
      <c r="A6" s="485" t="s">
        <v>1045</v>
      </c>
      <c r="B6" s="136">
        <f>'Chi tiết đơn vị'!H190</f>
        <v>37.5</v>
      </c>
      <c r="C6" s="486" t="s">
        <v>1356</v>
      </c>
    </row>
    <row r="7" spans="1:4" x14ac:dyDescent="0.2">
      <c r="A7" s="485" t="s">
        <v>914</v>
      </c>
      <c r="B7" s="136">
        <f>'Chi tiết đơn vị'!H193</f>
        <v>20</v>
      </c>
      <c r="C7" s="486" t="s">
        <v>1356</v>
      </c>
    </row>
    <row r="8" spans="1:4" x14ac:dyDescent="0.2">
      <c r="A8" s="485" t="s">
        <v>1354</v>
      </c>
      <c r="B8" s="136">
        <f>'Chi tiết đơn vị'!H197</f>
        <v>50</v>
      </c>
      <c r="C8" s="486" t="s">
        <v>1255</v>
      </c>
    </row>
    <row r="9" spans="1:4" x14ac:dyDescent="0.2">
      <c r="A9" s="485" t="s">
        <v>912</v>
      </c>
      <c r="B9" s="136">
        <f>'Chi tiết đơn vị'!H202</f>
        <v>19.655999999999999</v>
      </c>
      <c r="C9" s="486" t="s">
        <v>1357</v>
      </c>
    </row>
    <row r="10" spans="1:4" x14ac:dyDescent="0.2">
      <c r="A10" s="485" t="s">
        <v>1278</v>
      </c>
      <c r="B10" s="136">
        <f>'Chi tiết đơn vị'!H203</f>
        <v>300</v>
      </c>
      <c r="C10" s="486" t="s">
        <v>1256</v>
      </c>
    </row>
    <row r="11" spans="1:4" ht="25.5" x14ac:dyDescent="0.2">
      <c r="A11" s="485" t="s">
        <v>1355</v>
      </c>
      <c r="B11" s="136">
        <f>'Chi tiết đơn vị'!H207</f>
        <v>55</v>
      </c>
      <c r="C11" s="486" t="s">
        <v>1358</v>
      </c>
    </row>
    <row r="12" spans="1:4" x14ac:dyDescent="0.2">
      <c r="A12" s="485" t="s">
        <v>1272</v>
      </c>
      <c r="B12" s="136">
        <f>'Chi tiết đơn vị'!H208</f>
        <v>30</v>
      </c>
      <c r="C12" s="486" t="s">
        <v>1358</v>
      </c>
    </row>
    <row r="13" spans="1:4" x14ac:dyDescent="0.2">
      <c r="A13" s="485" t="s">
        <v>1390</v>
      </c>
      <c r="B13" s="136">
        <f>'Chi tiết đơn vị'!H212</f>
        <v>330</v>
      </c>
      <c r="C13" s="486" t="s">
        <v>1258</v>
      </c>
    </row>
    <row r="14" spans="1:4" ht="25.5" x14ac:dyDescent="0.2">
      <c r="A14" s="485" t="s">
        <v>1259</v>
      </c>
      <c r="B14" s="136">
        <f>'Chi tiết đơn vị'!H215</f>
        <v>170</v>
      </c>
      <c r="C14" s="486" t="s">
        <v>1258</v>
      </c>
    </row>
    <row r="15" spans="1:4" x14ac:dyDescent="0.2">
      <c r="A15" s="485" t="s">
        <v>1381</v>
      </c>
      <c r="B15" s="136">
        <f>'Chi khác'!N15</f>
        <v>2537</v>
      </c>
      <c r="C15" s="486" t="s">
        <v>1359</v>
      </c>
    </row>
    <row r="16" spans="1:4" x14ac:dyDescent="0.2">
      <c r="B16" s="487">
        <f>SUM(B3:B15)</f>
        <v>5279.2909999999993</v>
      </c>
    </row>
    <row r="17" spans="1:2" x14ac:dyDescent="0.2">
      <c r="B17" s="488">
        <f>B16-B2</f>
        <v>-49.709000000000742</v>
      </c>
    </row>
    <row r="18" spans="1:2" x14ac:dyDescent="0.2">
      <c r="A18" s="105"/>
      <c r="B18" s="489">
        <f>+-B17</f>
        <v>49.709000000000742</v>
      </c>
    </row>
    <row r="19" spans="1:2" x14ac:dyDescent="0.2">
      <c r="A19" s="105"/>
      <c r="B19" s="103">
        <v>8.3499999999999998E-3</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1B566-EBEC-489F-BBAC-3026D55FC04F}">
  <sheetPr>
    <tabColor rgb="FFFF0000"/>
  </sheetPr>
  <dimension ref="B2:P44"/>
  <sheetViews>
    <sheetView zoomScale="85" zoomScaleNormal="85" workbookViewId="0">
      <selection activeCell="G2" sqref="G2"/>
    </sheetView>
  </sheetViews>
  <sheetFormatPr defaultRowHeight="15" x14ac:dyDescent="0.25"/>
  <cols>
    <col min="2" max="2" width="12.5703125" bestFit="1" customWidth="1"/>
    <col min="3" max="3" width="25.5703125" bestFit="1" customWidth="1"/>
    <col min="4" max="4" width="9.7109375" bestFit="1" customWidth="1"/>
    <col min="5" max="5" width="18" bestFit="1" customWidth="1"/>
    <col min="7" max="7" width="16.85546875" bestFit="1" customWidth="1"/>
    <col min="11" max="11" width="23.42578125" bestFit="1" customWidth="1"/>
    <col min="14" max="14" width="9.5703125" bestFit="1" customWidth="1"/>
  </cols>
  <sheetData>
    <row r="2" spans="3:16" x14ac:dyDescent="0.25">
      <c r="G2" s="554">
        <f>'Chi tiết đơn vị'!C164*1000000</f>
        <v>200000000</v>
      </c>
    </row>
    <row r="6" spans="3:16" x14ac:dyDescent="0.25">
      <c r="C6" s="425" t="s">
        <v>1265</v>
      </c>
      <c r="D6" s="425">
        <v>2210</v>
      </c>
      <c r="K6" t="s">
        <v>916</v>
      </c>
    </row>
    <row r="7" spans="3:16" x14ac:dyDescent="0.25">
      <c r="C7" t="s">
        <v>1266</v>
      </c>
      <c r="D7" s="424">
        <f>N15*10%</f>
        <v>253.70000000000002</v>
      </c>
      <c r="K7" t="s">
        <v>1253</v>
      </c>
      <c r="L7">
        <v>7</v>
      </c>
      <c r="M7">
        <v>55</v>
      </c>
      <c r="N7">
        <f>L7*M7+2</f>
        <v>387</v>
      </c>
      <c r="O7">
        <f>N7*10%</f>
        <v>38.700000000000003</v>
      </c>
      <c r="P7">
        <f>+O7+O11+O12</f>
        <v>78.2</v>
      </c>
    </row>
    <row r="8" spans="3:16" x14ac:dyDescent="0.25">
      <c r="C8" t="s">
        <v>1267</v>
      </c>
      <c r="D8" s="424">
        <f>'TH chi'!C36</f>
        <v>1356.3</v>
      </c>
      <c r="K8" t="s">
        <v>1254</v>
      </c>
      <c r="L8">
        <v>16</v>
      </c>
      <c r="M8">
        <v>55</v>
      </c>
      <c r="N8">
        <f>L8*M8</f>
        <v>880</v>
      </c>
      <c r="O8">
        <f t="shared" ref="O8:O11" si="0">N8*10%</f>
        <v>88</v>
      </c>
    </row>
    <row r="9" spans="3:16" x14ac:dyDescent="0.25">
      <c r="C9" t="s">
        <v>1281</v>
      </c>
      <c r="D9">
        <v>200</v>
      </c>
      <c r="F9" s="616"/>
      <c r="K9" t="s">
        <v>1255</v>
      </c>
      <c r="L9">
        <v>9</v>
      </c>
      <c r="M9">
        <v>45</v>
      </c>
      <c r="N9">
        <f t="shared" ref="N9:N11" si="1">L9*M9</f>
        <v>405</v>
      </c>
      <c r="O9">
        <f t="shared" si="0"/>
        <v>40.5</v>
      </c>
    </row>
    <row r="10" spans="3:16" x14ac:dyDescent="0.25">
      <c r="C10" t="s">
        <v>1268</v>
      </c>
      <c r="D10">
        <v>200</v>
      </c>
      <c r="K10" t="s">
        <v>1256</v>
      </c>
      <c r="L10">
        <v>8</v>
      </c>
      <c r="M10">
        <v>40</v>
      </c>
      <c r="N10">
        <f t="shared" si="1"/>
        <v>320</v>
      </c>
      <c r="O10">
        <f t="shared" si="0"/>
        <v>32</v>
      </c>
    </row>
    <row r="11" spans="3:16" x14ac:dyDescent="0.25">
      <c r="C11" t="s">
        <v>1032</v>
      </c>
      <c r="D11" s="395">
        <v>200</v>
      </c>
      <c r="E11" s="393">
        <v>8352948632</v>
      </c>
      <c r="K11" t="s">
        <v>1276</v>
      </c>
      <c r="L11">
        <v>4</v>
      </c>
      <c r="M11">
        <v>55</v>
      </c>
      <c r="N11">
        <f t="shared" si="1"/>
        <v>220</v>
      </c>
      <c r="O11">
        <f t="shared" si="0"/>
        <v>22</v>
      </c>
    </row>
    <row r="12" spans="3:16" x14ac:dyDescent="0.25">
      <c r="D12" s="395">
        <f>SUM(D7:D11)</f>
        <v>2210</v>
      </c>
      <c r="E12" s="393">
        <v>4201963944</v>
      </c>
      <c r="K12" t="s">
        <v>1277</v>
      </c>
      <c r="L12">
        <v>5</v>
      </c>
      <c r="M12">
        <v>35</v>
      </c>
      <c r="N12">
        <f t="shared" ref="N12" si="2">L12*M12</f>
        <v>175</v>
      </c>
      <c r="O12">
        <f t="shared" ref="O12" si="3">N12*10%</f>
        <v>17.5</v>
      </c>
    </row>
    <row r="13" spans="3:16" x14ac:dyDescent="0.25">
      <c r="E13" s="393">
        <v>563140980</v>
      </c>
      <c r="K13" t="s">
        <v>1257</v>
      </c>
      <c r="L13">
        <v>5</v>
      </c>
      <c r="M13">
        <v>10</v>
      </c>
      <c r="N13">
        <f>L13*M13</f>
        <v>50</v>
      </c>
      <c r="O13">
        <f>N13*10%</f>
        <v>5</v>
      </c>
    </row>
    <row r="14" spans="3:16" x14ac:dyDescent="0.25">
      <c r="E14" s="393">
        <f>SUM(E11:E13)</f>
        <v>13118053556</v>
      </c>
      <c r="K14" t="s">
        <v>1258</v>
      </c>
      <c r="L14">
        <v>10</v>
      </c>
      <c r="M14">
        <v>10</v>
      </c>
      <c r="N14">
        <f>L14*M14</f>
        <v>100</v>
      </c>
      <c r="O14">
        <f>N14*10%</f>
        <v>10</v>
      </c>
    </row>
    <row r="15" spans="3:16" x14ac:dyDescent="0.25">
      <c r="L15">
        <f>SUM(L7:L14)</f>
        <v>64</v>
      </c>
      <c r="N15" s="393">
        <f>SUM(N7:N14)</f>
        <v>2537</v>
      </c>
    </row>
    <row r="16" spans="3:16" x14ac:dyDescent="0.25">
      <c r="D16" s="395">
        <f>D12-D6</f>
        <v>0</v>
      </c>
      <c r="E16" s="395">
        <f>E14/1000000-M18</f>
        <v>-694.55744400000003</v>
      </c>
      <c r="N16">
        <f>N15/L15</f>
        <v>39.640625</v>
      </c>
    </row>
    <row r="17" spans="2:15" x14ac:dyDescent="0.25">
      <c r="E17" s="395">
        <f>E16-'Chi tiết đơn vị'!C177</f>
        <v>-694.55744400000003</v>
      </c>
    </row>
    <row r="18" spans="2:15" x14ac:dyDescent="0.25">
      <c r="C18" s="466"/>
      <c r="D18" s="466"/>
      <c r="J18" t="s">
        <v>1264</v>
      </c>
      <c r="M18" s="395">
        <f>+'Chi tiết đơn vị'!E210+'Chi tiết đơn vị'!E205+'Chi tiết đơn vị'!E199+'Chi tiết đơn vị'!E195+'Chi tiết đơn vị'!E186+'Chi tiết đơn vị'!E179-'Chi khác'!N15</f>
        <v>13812.611000000001</v>
      </c>
      <c r="O18">
        <v>2532</v>
      </c>
    </row>
    <row r="19" spans="2:15" x14ac:dyDescent="0.25">
      <c r="B19" t="s">
        <v>1349</v>
      </c>
      <c r="C19" s="466">
        <f>'TH chi'!E8</f>
        <v>7639.11</v>
      </c>
      <c r="D19" s="466">
        <f>SUM(D20:D23)</f>
        <v>6702.6220000000003</v>
      </c>
      <c r="E19">
        <f>C19-D19</f>
        <v>936.48799999999937</v>
      </c>
      <c r="O19" s="395">
        <f>N15-O18</f>
        <v>5</v>
      </c>
    </row>
    <row r="20" spans="2:15" x14ac:dyDescent="0.25">
      <c r="B20">
        <v>1</v>
      </c>
      <c r="C20" s="500" t="s">
        <v>1367</v>
      </c>
      <c r="D20" s="395">
        <f>2210-N15*10%</f>
        <v>1956.3</v>
      </c>
      <c r="N20" s="395"/>
    </row>
    <row r="21" spans="2:15" x14ac:dyDescent="0.25">
      <c r="B21">
        <v>2</v>
      </c>
      <c r="C21" t="s">
        <v>1366</v>
      </c>
      <c r="D21">
        <f>'TH chi'!E87</f>
        <v>3922</v>
      </c>
    </row>
    <row r="22" spans="2:15" x14ac:dyDescent="0.25">
      <c r="B22">
        <v>3</v>
      </c>
      <c r="C22" t="s">
        <v>1368</v>
      </c>
      <c r="D22">
        <f>'TH chi'!E22</f>
        <v>645.32200000000012</v>
      </c>
    </row>
    <row r="23" spans="2:15" x14ac:dyDescent="0.25">
      <c r="C23" t="s">
        <v>282</v>
      </c>
      <c r="D23">
        <f>'TH chi'!E86</f>
        <v>179</v>
      </c>
    </row>
    <row r="42" spans="11:11" ht="18.75" x14ac:dyDescent="0.3">
      <c r="K42" s="506"/>
    </row>
    <row r="44" spans="11:11" ht="18.75" x14ac:dyDescent="0.3">
      <c r="K44" s="507"/>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862F3-036E-42AD-9FA7-126CF10AD76D}">
  <dimension ref="A1:H8"/>
  <sheetViews>
    <sheetView zoomScale="70" zoomScaleNormal="70" workbookViewId="0">
      <selection activeCell="I10" sqref="I10"/>
    </sheetView>
  </sheetViews>
  <sheetFormatPr defaultRowHeight="15" x14ac:dyDescent="0.25"/>
  <cols>
    <col min="1" max="1" width="10.85546875" style="122" bestFit="1" customWidth="1"/>
    <col min="2" max="2" width="38.42578125" customWidth="1"/>
    <col min="3" max="3" width="8.7109375" style="466"/>
    <col min="4" max="4" width="15.5703125" style="122" bestFit="1" customWidth="1"/>
    <col min="5" max="5" width="52" style="467" customWidth="1"/>
    <col min="6" max="6" width="12" customWidth="1"/>
    <col min="7" max="7" width="37.7109375" customWidth="1"/>
    <col min="8" max="8" width="7.5703125" bestFit="1" customWidth="1"/>
  </cols>
  <sheetData>
    <row r="1" spans="1:8" s="425" customFormat="1" x14ac:dyDescent="0.25">
      <c r="A1" s="494" t="s">
        <v>1386</v>
      </c>
      <c r="B1" s="495">
        <f>'Biểu cân đối_tinh giao'!C142</f>
        <v>215500000</v>
      </c>
      <c r="C1" s="496">
        <f>B1/1000000</f>
        <v>215.5</v>
      </c>
      <c r="D1" s="494" t="s">
        <v>1387</v>
      </c>
      <c r="E1" s="497">
        <f>'Biểu cân đối_tinh giao'!C148-'Biểu cân đối_tinh giao'!C154-'Biểu cân đối_tinh giao'!C161-'Biểu cân đối_tinh giao'!C167</f>
        <v>3077900000</v>
      </c>
      <c r="F1" s="498">
        <f>E1/1000000</f>
        <v>3077.9</v>
      </c>
      <c r="G1" s="498">
        <f>F1-F2-F3</f>
        <v>2697.9</v>
      </c>
      <c r="H1" s="498">
        <f>G1-'Chi tiết đơn vị'!E18</f>
        <v>200</v>
      </c>
    </row>
    <row r="2" spans="1:8" ht="60" x14ac:dyDescent="0.25">
      <c r="A2" s="470">
        <v>1</v>
      </c>
      <c r="B2" s="469" t="s">
        <v>1361</v>
      </c>
      <c r="D2" s="470">
        <v>1</v>
      </c>
      <c r="E2" s="491" t="str">
        <f>'Chi tiết đơn vị'!B15</f>
        <v>KP hoạt động của Ban chỉ huy phòng thủ dân sự xã, kinh phí tiêu hủy vỏ thuốc bảo vệ thực vật;  kinh phí tham gia giới thiệu trưng bày sản phẩm; kinh phí lấy mẫu kiểm tra thuốc bảo vệ thực vật, động vật,…</v>
      </c>
      <c r="F2" s="468">
        <f>'Chi tiết đơn vị'!E15</f>
        <v>200</v>
      </c>
      <c r="G2" s="468"/>
      <c r="H2" s="468"/>
    </row>
    <row r="3" spans="1:8" ht="20.100000000000001" customHeight="1" x14ac:dyDescent="0.25">
      <c r="A3" s="470">
        <v>2</v>
      </c>
      <c r="B3" s="471" t="s">
        <v>1384</v>
      </c>
      <c r="D3" s="470">
        <v>2</v>
      </c>
      <c r="E3" s="491" t="str">
        <f>'Chi tiết đơn vị'!B20</f>
        <v>Chi từ nguồn quỹ đất công ích</v>
      </c>
      <c r="F3" s="468">
        <f>'Chi tiết đơn vị'!E20</f>
        <v>180</v>
      </c>
      <c r="G3" s="468" t="s">
        <v>1365</v>
      </c>
      <c r="H3" s="468"/>
    </row>
    <row r="4" spans="1:8" ht="45" x14ac:dyDescent="0.25">
      <c r="A4" s="470">
        <v>3</v>
      </c>
      <c r="B4" s="471" t="s">
        <v>1385</v>
      </c>
      <c r="D4" s="470"/>
      <c r="E4" s="493" t="s">
        <v>1350</v>
      </c>
      <c r="F4" s="499">
        <f>F1-F2-F3</f>
        <v>2697.9</v>
      </c>
      <c r="G4" s="468"/>
      <c r="H4" s="468"/>
    </row>
    <row r="5" spans="1:8" ht="17.45" customHeight="1" x14ac:dyDescent="0.25">
      <c r="D5" s="470">
        <v>1</v>
      </c>
      <c r="E5" s="475" t="s">
        <v>969</v>
      </c>
      <c r="F5" s="492">
        <f>H1</f>
        <v>200</v>
      </c>
      <c r="G5" s="468"/>
      <c r="H5" s="468"/>
    </row>
    <row r="6" spans="1:8" ht="17.45" customHeight="1" x14ac:dyDescent="0.25">
      <c r="D6" s="470">
        <v>2</v>
      </c>
      <c r="E6" s="491" t="s">
        <v>1362</v>
      </c>
      <c r="F6" s="492">
        <f>F4-F5-F7-F8</f>
        <v>1397.9</v>
      </c>
      <c r="G6" s="468"/>
      <c r="H6" s="468"/>
    </row>
    <row r="7" spans="1:8" ht="17.45" customHeight="1" x14ac:dyDescent="0.25">
      <c r="D7" s="470">
        <v>3</v>
      </c>
      <c r="E7" s="491" t="s">
        <v>1363</v>
      </c>
      <c r="F7" s="468">
        <v>500</v>
      </c>
      <c r="G7" s="468"/>
      <c r="H7" s="468"/>
    </row>
    <row r="8" spans="1:8" ht="17.45" customHeight="1" x14ac:dyDescent="0.25">
      <c r="D8" s="470">
        <v>4</v>
      </c>
      <c r="E8" s="491" t="s">
        <v>1364</v>
      </c>
      <c r="F8" s="468">
        <v>600</v>
      </c>
      <c r="G8" s="468"/>
      <c r="H8" s="468"/>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BA58F-DEEE-4898-9A68-CF5D894B638E}">
  <sheetPr filterMode="1"/>
  <dimension ref="A1:X152"/>
  <sheetViews>
    <sheetView topLeftCell="A52" zoomScale="85" zoomScaleNormal="85" workbookViewId="0">
      <selection activeCell="J123" sqref="J123"/>
    </sheetView>
  </sheetViews>
  <sheetFormatPr defaultColWidth="12.5703125" defaultRowHeight="15" customHeight="1" x14ac:dyDescent="0.2"/>
  <cols>
    <col min="1" max="1" width="5.42578125" style="426" customWidth="1"/>
    <col min="2" max="2" width="32.85546875" style="426" customWidth="1"/>
    <col min="3" max="3" width="11.5703125" style="426" customWidth="1"/>
    <col min="4" max="4" width="9.42578125" style="464" customWidth="1"/>
    <col min="5" max="5" width="11.5703125" style="464" customWidth="1"/>
    <col min="6" max="6" width="10.5703125" style="464" customWidth="1"/>
    <col min="7" max="7" width="11.42578125" style="464" customWidth="1"/>
    <col min="8" max="8" width="24.140625" style="426" customWidth="1"/>
    <col min="9" max="9" width="22.140625" style="426" customWidth="1"/>
    <col min="10" max="10" width="9.140625" style="612" customWidth="1"/>
    <col min="11" max="24" width="9.140625" style="426" customWidth="1"/>
    <col min="25" max="16384" width="12.5703125" style="426"/>
  </cols>
  <sheetData>
    <row r="1" spans="1:24" ht="15" customHeight="1" x14ac:dyDescent="0.25">
      <c r="A1" s="803" t="s">
        <v>1283</v>
      </c>
      <c r="B1" s="803"/>
      <c r="C1" s="803"/>
      <c r="D1" s="803"/>
      <c r="E1" s="803"/>
      <c r="F1" s="803"/>
      <c r="G1" s="803"/>
      <c r="H1" s="803"/>
    </row>
    <row r="2" spans="1:24" ht="50.45" customHeight="1" x14ac:dyDescent="0.25">
      <c r="A2" s="804" t="s">
        <v>1284</v>
      </c>
      <c r="B2" s="805"/>
      <c r="C2" s="805"/>
      <c r="D2" s="805"/>
      <c r="E2" s="805"/>
      <c r="F2" s="805"/>
      <c r="G2" s="805"/>
      <c r="H2" s="805"/>
      <c r="I2" s="427" t="s">
        <v>1343</v>
      </c>
      <c r="J2" s="613"/>
      <c r="K2" s="427"/>
      <c r="L2" s="427"/>
      <c r="M2" s="427"/>
      <c r="N2" s="427"/>
      <c r="O2" s="427"/>
      <c r="P2" s="427"/>
      <c r="Q2" s="427"/>
      <c r="R2" s="427"/>
      <c r="S2" s="427"/>
      <c r="T2" s="427"/>
      <c r="U2" s="427"/>
      <c r="V2" s="427"/>
      <c r="W2" s="427"/>
      <c r="X2" s="427"/>
    </row>
    <row r="3" spans="1:24" ht="15.75" x14ac:dyDescent="0.25">
      <c r="A3" s="806" t="s">
        <v>1285</v>
      </c>
      <c r="B3" s="807"/>
      <c r="C3" s="807"/>
      <c r="D3" s="807"/>
      <c r="E3" s="807"/>
      <c r="F3" s="807"/>
      <c r="G3" s="807"/>
      <c r="H3" s="807"/>
      <c r="I3" s="427"/>
      <c r="J3" s="613"/>
      <c r="K3" s="427"/>
      <c r="L3" s="427"/>
      <c r="M3" s="427"/>
      <c r="N3" s="427"/>
      <c r="O3" s="427"/>
      <c r="P3" s="427"/>
      <c r="Q3" s="427"/>
      <c r="R3" s="427"/>
      <c r="S3" s="427"/>
      <c r="T3" s="427"/>
      <c r="U3" s="427"/>
      <c r="V3" s="427"/>
      <c r="W3" s="427"/>
      <c r="X3" s="427"/>
    </row>
    <row r="4" spans="1:24" ht="15.75" x14ac:dyDescent="0.25">
      <c r="A4" s="427"/>
      <c r="B4" s="427"/>
      <c r="C4" s="428"/>
      <c r="D4" s="429"/>
      <c r="E4" s="429"/>
      <c r="F4" s="429"/>
      <c r="G4" s="429"/>
      <c r="H4" s="427"/>
      <c r="I4" s="427"/>
      <c r="J4" s="613"/>
      <c r="K4" s="427"/>
      <c r="L4" s="427"/>
      <c r="M4" s="427"/>
      <c r="N4" s="427"/>
      <c r="O4" s="427"/>
      <c r="P4" s="427"/>
      <c r="Q4" s="427"/>
      <c r="R4" s="427"/>
      <c r="S4" s="427"/>
      <c r="T4" s="427"/>
      <c r="U4" s="427"/>
      <c r="V4" s="427"/>
      <c r="W4" s="427"/>
      <c r="X4" s="427"/>
    </row>
    <row r="5" spans="1:24" ht="31.5" customHeight="1" x14ac:dyDescent="0.25">
      <c r="A5" s="808" t="s">
        <v>1286</v>
      </c>
      <c r="B5" s="808" t="s">
        <v>1287</v>
      </c>
      <c r="C5" s="810" t="s">
        <v>1288</v>
      </c>
      <c r="D5" s="811" t="s">
        <v>1289</v>
      </c>
      <c r="E5" s="808" t="s">
        <v>1290</v>
      </c>
      <c r="F5" s="813" t="s">
        <v>1291</v>
      </c>
      <c r="G5" s="815" t="s">
        <v>1292</v>
      </c>
      <c r="H5" s="801" t="s">
        <v>129</v>
      </c>
      <c r="I5" s="430"/>
      <c r="J5" s="614"/>
      <c r="K5" s="430"/>
      <c r="L5" s="430"/>
      <c r="M5" s="430"/>
      <c r="N5" s="430"/>
      <c r="O5" s="430"/>
      <c r="P5" s="430"/>
      <c r="Q5" s="430"/>
      <c r="R5" s="430"/>
      <c r="S5" s="430"/>
      <c r="T5" s="430"/>
      <c r="U5" s="430"/>
      <c r="V5" s="430"/>
      <c r="W5" s="430"/>
      <c r="X5" s="430"/>
    </row>
    <row r="6" spans="1:24" ht="52.7" customHeight="1" x14ac:dyDescent="0.25">
      <c r="A6" s="809"/>
      <c r="B6" s="809"/>
      <c r="C6" s="809"/>
      <c r="D6" s="812"/>
      <c r="E6" s="812"/>
      <c r="F6" s="814"/>
      <c r="G6" s="816"/>
      <c r="H6" s="802"/>
      <c r="I6" s="430"/>
      <c r="J6" s="614">
        <v>4</v>
      </c>
      <c r="K6" s="430"/>
      <c r="L6" s="430"/>
      <c r="M6" s="430"/>
      <c r="N6" s="430"/>
      <c r="O6" s="430"/>
      <c r="P6" s="430"/>
      <c r="Q6" s="430"/>
      <c r="R6" s="430"/>
      <c r="S6" s="430"/>
      <c r="T6" s="430"/>
      <c r="U6" s="430"/>
      <c r="V6" s="430"/>
      <c r="W6" s="430"/>
      <c r="X6" s="430"/>
    </row>
    <row r="7" spans="1:24" s="435" customFormat="1" ht="27.6" customHeight="1" x14ac:dyDescent="0.25">
      <c r="A7" s="431"/>
      <c r="B7" s="432" t="s">
        <v>1293</v>
      </c>
      <c r="C7" s="433">
        <f>SUM(C8+C33+C70)</f>
        <v>395</v>
      </c>
      <c r="D7" s="433">
        <f t="shared" ref="D7:G7" si="0">SUM(D8+D33+D70)</f>
        <v>376</v>
      </c>
      <c r="E7" s="433">
        <f t="shared" si="0"/>
        <v>19</v>
      </c>
      <c r="F7" s="433">
        <f t="shared" si="0"/>
        <v>12</v>
      </c>
      <c r="G7" s="433">
        <f t="shared" si="0"/>
        <v>8</v>
      </c>
      <c r="H7" s="433"/>
      <c r="I7" s="434">
        <f>C7*3.5</f>
        <v>1382.5</v>
      </c>
      <c r="J7" s="465">
        <f>I152-I7</f>
        <v>592.5</v>
      </c>
      <c r="K7" s="434"/>
      <c r="L7" s="434"/>
      <c r="M7" s="434"/>
      <c r="N7" s="434"/>
      <c r="O7" s="434"/>
      <c r="P7" s="434"/>
      <c r="Q7" s="434"/>
      <c r="R7" s="434"/>
      <c r="S7" s="434"/>
      <c r="T7" s="434"/>
      <c r="U7" s="434"/>
      <c r="V7" s="434"/>
      <c r="W7" s="434"/>
      <c r="X7" s="434"/>
    </row>
    <row r="8" spans="1:24" ht="24.75" hidden="1" customHeight="1" x14ac:dyDescent="0.2">
      <c r="A8" s="436" t="s">
        <v>15</v>
      </c>
      <c r="B8" s="437" t="s">
        <v>1294</v>
      </c>
      <c r="C8" s="438">
        <f>SUM(C9+C17+C25)</f>
        <v>129</v>
      </c>
      <c r="D8" s="438">
        <f t="shared" ref="D8:G8" si="1">SUM(D9+D17+D25)</f>
        <v>126</v>
      </c>
      <c r="E8" s="438">
        <f t="shared" si="1"/>
        <v>3</v>
      </c>
      <c r="F8" s="438">
        <f t="shared" si="1"/>
        <v>2</v>
      </c>
      <c r="G8" s="438">
        <f t="shared" si="1"/>
        <v>1</v>
      </c>
      <c r="H8" s="438"/>
      <c r="I8" s="439"/>
      <c r="J8" s="450"/>
      <c r="K8" s="439"/>
      <c r="L8" s="439"/>
      <c r="M8" s="439"/>
      <c r="N8" s="439"/>
      <c r="O8" s="439"/>
      <c r="P8" s="439"/>
      <c r="Q8" s="439"/>
      <c r="R8" s="439"/>
      <c r="S8" s="439"/>
      <c r="T8" s="439"/>
      <c r="U8" s="439"/>
      <c r="V8" s="439"/>
      <c r="W8" s="439"/>
      <c r="X8" s="439"/>
    </row>
    <row r="9" spans="1:24" ht="24.75" customHeight="1" x14ac:dyDescent="0.2">
      <c r="A9" s="440" t="s">
        <v>83</v>
      </c>
      <c r="B9" s="441" t="s">
        <v>1295</v>
      </c>
      <c r="C9" s="442">
        <f t="shared" ref="C9:E9" si="2">SUM(C10,C13,C14)</f>
        <v>29</v>
      </c>
      <c r="D9" s="442">
        <f t="shared" si="2"/>
        <v>27</v>
      </c>
      <c r="E9" s="442">
        <f t="shared" si="2"/>
        <v>2</v>
      </c>
      <c r="F9" s="440">
        <f t="shared" ref="F9" si="3">F10+F13+F14</f>
        <v>1</v>
      </c>
      <c r="G9" s="440">
        <v>1</v>
      </c>
      <c r="H9" s="440"/>
      <c r="I9" s="443">
        <f>C9*5</f>
        <v>145</v>
      </c>
      <c r="J9" s="615">
        <f>C9*$J$6</f>
        <v>116</v>
      </c>
      <c r="K9" s="443">
        <f>2.34*2.34*12*10%</f>
        <v>6.5707199999999988</v>
      </c>
      <c r="L9" s="443">
        <f>K9*G9</f>
        <v>6.5707199999999988</v>
      </c>
      <c r="M9" s="443">
        <v>6.57</v>
      </c>
      <c r="N9" s="443">
        <f>$M$9*G9</f>
        <v>6.57</v>
      </c>
      <c r="O9" s="443"/>
      <c r="P9" s="443"/>
      <c r="Q9" s="443"/>
      <c r="R9" s="443"/>
      <c r="S9" s="443"/>
      <c r="T9" s="443"/>
      <c r="U9" s="443"/>
      <c r="V9" s="443"/>
      <c r="W9" s="443"/>
      <c r="X9" s="443"/>
    </row>
    <row r="10" spans="1:24" ht="24.75" hidden="1" customHeight="1" x14ac:dyDescent="0.2">
      <c r="A10" s="436">
        <v>1</v>
      </c>
      <c r="B10" s="444" t="s">
        <v>1296</v>
      </c>
      <c r="C10" s="445">
        <f t="shared" ref="C10:D10" si="4">C11+C12</f>
        <v>3</v>
      </c>
      <c r="D10" s="436">
        <f t="shared" si="4"/>
        <v>3</v>
      </c>
      <c r="E10" s="436"/>
      <c r="F10" s="436"/>
      <c r="G10" s="436"/>
      <c r="H10" s="444"/>
      <c r="I10" s="443"/>
      <c r="J10" s="450"/>
      <c r="K10" s="439"/>
      <c r="L10" s="439"/>
      <c r="M10" s="439"/>
      <c r="N10" s="439"/>
      <c r="O10" s="439"/>
      <c r="P10" s="439"/>
      <c r="Q10" s="439"/>
      <c r="R10" s="439"/>
      <c r="S10" s="439"/>
      <c r="T10" s="439"/>
      <c r="U10" s="439"/>
      <c r="V10" s="439"/>
      <c r="W10" s="439"/>
      <c r="X10" s="439"/>
    </row>
    <row r="11" spans="1:24" ht="24.75" hidden="1" customHeight="1" x14ac:dyDescent="0.2">
      <c r="A11" s="446" t="s">
        <v>959</v>
      </c>
      <c r="B11" s="447" t="s">
        <v>1297</v>
      </c>
      <c r="C11" s="448">
        <v>1</v>
      </c>
      <c r="D11" s="446">
        <v>1</v>
      </c>
      <c r="E11" s="446"/>
      <c r="F11" s="449"/>
      <c r="G11" s="449"/>
      <c r="H11" s="450"/>
      <c r="I11" s="443"/>
      <c r="J11" s="450"/>
      <c r="K11" s="439"/>
      <c r="L11" s="439"/>
      <c r="M11" s="439"/>
      <c r="N11" s="439"/>
      <c r="O11" s="439"/>
      <c r="P11" s="439"/>
      <c r="Q11" s="439"/>
      <c r="R11" s="439"/>
      <c r="S11" s="439"/>
      <c r="T11" s="439"/>
      <c r="U11" s="439"/>
      <c r="V11" s="439"/>
      <c r="W11" s="439"/>
      <c r="X11" s="439"/>
    </row>
    <row r="12" spans="1:24" ht="24.75" hidden="1" customHeight="1" x14ac:dyDescent="0.2">
      <c r="A12" s="446" t="s">
        <v>1009</v>
      </c>
      <c r="B12" s="447" t="s">
        <v>1298</v>
      </c>
      <c r="C12" s="448">
        <v>2</v>
      </c>
      <c r="D12" s="446">
        <v>2</v>
      </c>
      <c r="E12" s="446"/>
      <c r="F12" s="449"/>
      <c r="G12" s="449"/>
      <c r="H12" s="450"/>
      <c r="I12" s="443"/>
      <c r="J12" s="450"/>
      <c r="K12" s="439"/>
      <c r="L12" s="439"/>
      <c r="M12" s="439"/>
      <c r="N12" s="439"/>
      <c r="O12" s="439"/>
      <c r="P12" s="439"/>
      <c r="Q12" s="439"/>
      <c r="R12" s="439"/>
      <c r="S12" s="439"/>
      <c r="T12" s="439"/>
      <c r="U12" s="439"/>
      <c r="V12" s="439"/>
      <c r="W12" s="439"/>
      <c r="X12" s="439"/>
    </row>
    <row r="13" spans="1:24" ht="24.75" hidden="1" customHeight="1" x14ac:dyDescent="0.2">
      <c r="A13" s="436">
        <v>2</v>
      </c>
      <c r="B13" s="444" t="s">
        <v>1299</v>
      </c>
      <c r="C13" s="451">
        <v>26</v>
      </c>
      <c r="D13" s="446">
        <v>24</v>
      </c>
      <c r="E13" s="446">
        <v>2</v>
      </c>
      <c r="F13" s="446">
        <v>1</v>
      </c>
      <c r="G13" s="446">
        <v>1</v>
      </c>
      <c r="H13" s="452"/>
      <c r="I13" s="443"/>
      <c r="J13" s="450"/>
      <c r="K13" s="439"/>
      <c r="L13" s="439"/>
      <c r="M13" s="439"/>
      <c r="N13" s="439"/>
      <c r="O13" s="439"/>
      <c r="P13" s="439"/>
      <c r="Q13" s="439"/>
      <c r="R13" s="439"/>
      <c r="S13" s="439"/>
      <c r="T13" s="439"/>
      <c r="U13" s="439"/>
      <c r="V13" s="439"/>
      <c r="W13" s="439"/>
      <c r="X13" s="439"/>
    </row>
    <row r="14" spans="1:24" ht="24.75" hidden="1" customHeight="1" x14ac:dyDescent="0.2">
      <c r="A14" s="436">
        <v>3</v>
      </c>
      <c r="B14" s="437" t="s">
        <v>1300</v>
      </c>
      <c r="C14" s="453">
        <f>SUM(C15:C16)</f>
        <v>0</v>
      </c>
      <c r="D14" s="454"/>
      <c r="E14" s="454"/>
      <c r="F14" s="454"/>
      <c r="G14" s="454"/>
      <c r="H14" s="455"/>
      <c r="I14" s="443"/>
      <c r="J14" s="450"/>
      <c r="K14" s="439"/>
      <c r="L14" s="439"/>
      <c r="M14" s="439"/>
      <c r="N14" s="439"/>
      <c r="O14" s="439"/>
      <c r="P14" s="439"/>
      <c r="Q14" s="439"/>
      <c r="R14" s="439"/>
      <c r="S14" s="439"/>
      <c r="T14" s="439"/>
      <c r="U14" s="439"/>
      <c r="V14" s="439"/>
      <c r="W14" s="439"/>
      <c r="X14" s="439"/>
    </row>
    <row r="15" spans="1:24" ht="24.75" hidden="1" customHeight="1" x14ac:dyDescent="0.2">
      <c r="A15" s="446" t="s">
        <v>1190</v>
      </c>
      <c r="B15" s="456" t="s">
        <v>1301</v>
      </c>
      <c r="C15" s="457"/>
      <c r="D15" s="449"/>
      <c r="E15" s="449"/>
      <c r="F15" s="449"/>
      <c r="G15" s="449"/>
      <c r="H15" s="450"/>
      <c r="I15" s="443"/>
      <c r="J15" s="450"/>
      <c r="K15" s="439"/>
      <c r="L15" s="439"/>
      <c r="M15" s="439"/>
      <c r="N15" s="439"/>
      <c r="O15" s="439"/>
      <c r="P15" s="439"/>
      <c r="Q15" s="439"/>
      <c r="R15" s="439"/>
      <c r="S15" s="439"/>
      <c r="T15" s="439"/>
      <c r="U15" s="439"/>
      <c r="V15" s="439"/>
      <c r="W15" s="439"/>
      <c r="X15" s="439"/>
    </row>
    <row r="16" spans="1:24" ht="24.75" hidden="1" customHeight="1" x14ac:dyDescent="0.2">
      <c r="A16" s="446" t="s">
        <v>1195</v>
      </c>
      <c r="B16" s="456" t="s">
        <v>1302</v>
      </c>
      <c r="C16" s="457"/>
      <c r="D16" s="449"/>
      <c r="E16" s="449"/>
      <c r="F16" s="449"/>
      <c r="G16" s="449"/>
      <c r="H16" s="450"/>
      <c r="I16" s="443"/>
      <c r="J16" s="450"/>
      <c r="K16" s="439"/>
      <c r="L16" s="439"/>
      <c r="M16" s="439"/>
      <c r="N16" s="439"/>
      <c r="O16" s="439"/>
      <c r="P16" s="439"/>
      <c r="Q16" s="439"/>
      <c r="R16" s="439"/>
      <c r="S16" s="439"/>
      <c r="T16" s="439"/>
      <c r="U16" s="439"/>
      <c r="V16" s="439"/>
      <c r="W16" s="439"/>
      <c r="X16" s="439"/>
    </row>
    <row r="17" spans="1:24" ht="24.75" customHeight="1" x14ac:dyDescent="0.2">
      <c r="A17" s="458" t="s">
        <v>70</v>
      </c>
      <c r="B17" s="441" t="s">
        <v>1303</v>
      </c>
      <c r="C17" s="442">
        <f>SUM(C18,C21,C22)</f>
        <v>53</v>
      </c>
      <c r="D17" s="442">
        <f>SUM(D18,D21,D22)</f>
        <v>52</v>
      </c>
      <c r="E17" s="442">
        <f>SUM(E18,E21,E22)</f>
        <v>1</v>
      </c>
      <c r="F17" s="442">
        <f>SUM(F18,F21,F22)</f>
        <v>1</v>
      </c>
      <c r="G17" s="440"/>
      <c r="H17" s="431"/>
      <c r="I17" s="443">
        <f t="shared" ref="I17:I71" si="5">C17*5</f>
        <v>265</v>
      </c>
      <c r="J17" s="615">
        <f>C17*$J$6</f>
        <v>212</v>
      </c>
      <c r="K17" s="443">
        <f>2.34*2.34*12*10%</f>
        <v>6.5707199999999988</v>
      </c>
      <c r="L17" s="443">
        <f>K17*G17</f>
        <v>0</v>
      </c>
      <c r="M17" s="443"/>
      <c r="N17" s="443">
        <f>$M$9*G17</f>
        <v>0</v>
      </c>
      <c r="O17" s="443"/>
      <c r="P17" s="443"/>
      <c r="Q17" s="443"/>
      <c r="R17" s="443"/>
      <c r="S17" s="443"/>
      <c r="T17" s="443"/>
      <c r="U17" s="443"/>
      <c r="V17" s="443"/>
      <c r="W17" s="443"/>
      <c r="X17" s="443"/>
    </row>
    <row r="18" spans="1:24" ht="24.75" hidden="1" customHeight="1" x14ac:dyDescent="0.2">
      <c r="A18" s="436">
        <v>1</v>
      </c>
      <c r="B18" s="444" t="s">
        <v>1296</v>
      </c>
      <c r="C18" s="445">
        <f t="shared" ref="C18:D18" si="6">C19+C20</f>
        <v>3</v>
      </c>
      <c r="D18" s="436">
        <f t="shared" si="6"/>
        <v>3</v>
      </c>
      <c r="E18" s="436"/>
      <c r="F18" s="436"/>
      <c r="G18" s="436"/>
      <c r="H18" s="444"/>
      <c r="I18" s="443"/>
      <c r="J18" s="450"/>
      <c r="K18" s="439"/>
      <c r="L18" s="439"/>
      <c r="M18" s="439"/>
      <c r="N18" s="439"/>
      <c r="O18" s="439"/>
      <c r="P18" s="439"/>
      <c r="Q18" s="439"/>
      <c r="R18" s="439"/>
      <c r="S18" s="439"/>
      <c r="T18" s="439"/>
      <c r="U18" s="439"/>
      <c r="V18" s="439"/>
      <c r="W18" s="439"/>
      <c r="X18" s="439"/>
    </row>
    <row r="19" spans="1:24" ht="24.75" hidden="1" customHeight="1" x14ac:dyDescent="0.2">
      <c r="A19" s="446" t="s">
        <v>959</v>
      </c>
      <c r="B19" s="447" t="s">
        <v>1297</v>
      </c>
      <c r="C19" s="448">
        <v>1</v>
      </c>
      <c r="D19" s="446">
        <v>1</v>
      </c>
      <c r="E19" s="446"/>
      <c r="F19" s="449"/>
      <c r="G19" s="449"/>
      <c r="H19" s="450"/>
      <c r="I19" s="443"/>
      <c r="J19" s="450"/>
      <c r="K19" s="439"/>
      <c r="L19" s="439"/>
      <c r="M19" s="439"/>
      <c r="N19" s="439"/>
      <c r="O19" s="439"/>
      <c r="P19" s="439"/>
      <c r="Q19" s="439"/>
      <c r="R19" s="439"/>
      <c r="S19" s="439"/>
      <c r="T19" s="439"/>
      <c r="U19" s="439"/>
      <c r="V19" s="439"/>
      <c r="W19" s="439"/>
      <c r="X19" s="439"/>
    </row>
    <row r="20" spans="1:24" ht="24.75" hidden="1" customHeight="1" x14ac:dyDescent="0.2">
      <c r="A20" s="446" t="s">
        <v>1009</v>
      </c>
      <c r="B20" s="447" t="s">
        <v>1298</v>
      </c>
      <c r="C20" s="448">
        <v>2</v>
      </c>
      <c r="D20" s="446">
        <v>2</v>
      </c>
      <c r="E20" s="446"/>
      <c r="F20" s="449"/>
      <c r="G20" s="449"/>
      <c r="H20" s="450"/>
      <c r="I20" s="443"/>
      <c r="J20" s="450"/>
      <c r="K20" s="439"/>
      <c r="L20" s="439"/>
      <c r="M20" s="439"/>
      <c r="N20" s="439"/>
      <c r="O20" s="439"/>
      <c r="P20" s="439"/>
      <c r="Q20" s="439"/>
      <c r="R20" s="439"/>
      <c r="S20" s="439"/>
      <c r="T20" s="439"/>
      <c r="U20" s="439"/>
      <c r="V20" s="439"/>
      <c r="W20" s="439"/>
      <c r="X20" s="439"/>
    </row>
    <row r="21" spans="1:24" ht="24.75" hidden="1" customHeight="1" x14ac:dyDescent="0.2">
      <c r="A21" s="436">
        <v>2</v>
      </c>
      <c r="B21" s="444" t="s">
        <v>1299</v>
      </c>
      <c r="C21" s="451">
        <v>50</v>
      </c>
      <c r="D21" s="446">
        <v>49</v>
      </c>
      <c r="E21" s="446">
        <v>1</v>
      </c>
      <c r="F21" s="446">
        <v>1</v>
      </c>
      <c r="G21" s="446"/>
      <c r="H21" s="452"/>
      <c r="I21" s="443"/>
      <c r="J21" s="450"/>
      <c r="K21" s="439"/>
      <c r="L21" s="439"/>
      <c r="M21" s="439"/>
      <c r="N21" s="439"/>
      <c r="O21" s="439"/>
      <c r="P21" s="439"/>
      <c r="Q21" s="439"/>
      <c r="R21" s="439"/>
      <c r="S21" s="439"/>
      <c r="T21" s="439"/>
      <c r="U21" s="439"/>
      <c r="V21" s="439"/>
      <c r="W21" s="439"/>
      <c r="X21" s="439"/>
    </row>
    <row r="22" spans="1:24" ht="24.75" hidden="1" customHeight="1" x14ac:dyDescent="0.2">
      <c r="A22" s="436">
        <v>3</v>
      </c>
      <c r="B22" s="437" t="s">
        <v>1300</v>
      </c>
      <c r="C22" s="453">
        <f t="shared" ref="C22:D22" si="7">SUM(C23:C24)</f>
        <v>0</v>
      </c>
      <c r="D22" s="454">
        <f t="shared" si="7"/>
        <v>0</v>
      </c>
      <c r="E22" s="454"/>
      <c r="F22" s="454"/>
      <c r="G22" s="454"/>
      <c r="H22" s="455"/>
      <c r="I22" s="443"/>
      <c r="J22" s="450"/>
      <c r="K22" s="439"/>
      <c r="L22" s="439"/>
      <c r="M22" s="439"/>
      <c r="N22" s="439"/>
      <c r="O22" s="439"/>
      <c r="P22" s="439"/>
      <c r="Q22" s="439"/>
      <c r="R22" s="439"/>
      <c r="S22" s="439"/>
      <c r="T22" s="439"/>
      <c r="U22" s="439"/>
      <c r="V22" s="439"/>
      <c r="W22" s="439"/>
      <c r="X22" s="439"/>
    </row>
    <row r="23" spans="1:24" ht="24.75" hidden="1" customHeight="1" x14ac:dyDescent="0.2">
      <c r="A23" s="446" t="s">
        <v>1190</v>
      </c>
      <c r="B23" s="456" t="s">
        <v>1301</v>
      </c>
      <c r="C23" s="457"/>
      <c r="D23" s="449"/>
      <c r="E23" s="449"/>
      <c r="F23" s="449"/>
      <c r="G23" s="449"/>
      <c r="H23" s="450"/>
      <c r="I23" s="443"/>
      <c r="J23" s="450"/>
      <c r="K23" s="439"/>
      <c r="L23" s="439"/>
      <c r="M23" s="439"/>
      <c r="N23" s="439"/>
      <c r="O23" s="439"/>
      <c r="P23" s="439"/>
      <c r="Q23" s="439"/>
      <c r="R23" s="439"/>
      <c r="S23" s="439"/>
      <c r="T23" s="439"/>
      <c r="U23" s="439"/>
      <c r="V23" s="439"/>
      <c r="W23" s="439"/>
      <c r="X23" s="439"/>
    </row>
    <row r="24" spans="1:24" ht="24.75" hidden="1" customHeight="1" x14ac:dyDescent="0.2">
      <c r="A24" s="446" t="s">
        <v>1195</v>
      </c>
      <c r="B24" s="456" t="s">
        <v>1302</v>
      </c>
      <c r="C24" s="457"/>
      <c r="D24" s="449"/>
      <c r="E24" s="449"/>
      <c r="F24" s="449"/>
      <c r="G24" s="449"/>
      <c r="H24" s="450"/>
      <c r="I24" s="443"/>
      <c r="J24" s="450"/>
      <c r="K24" s="439"/>
      <c r="L24" s="439"/>
      <c r="M24" s="439"/>
      <c r="N24" s="439"/>
      <c r="O24" s="439"/>
      <c r="P24" s="439"/>
      <c r="Q24" s="439"/>
      <c r="R24" s="439"/>
      <c r="S24" s="439"/>
      <c r="T24" s="439"/>
      <c r="U24" s="439"/>
      <c r="V24" s="439"/>
      <c r="W24" s="439"/>
      <c r="X24" s="439"/>
    </row>
    <row r="25" spans="1:24" ht="24.75" customHeight="1" x14ac:dyDescent="0.2">
      <c r="A25" s="458" t="s">
        <v>73</v>
      </c>
      <c r="B25" s="441" t="s">
        <v>1304</v>
      </c>
      <c r="C25" s="442">
        <f t="shared" ref="C25:G25" si="8">SUM(C26,C29,C30)</f>
        <v>47</v>
      </c>
      <c r="D25" s="442">
        <f t="shared" si="8"/>
        <v>47</v>
      </c>
      <c r="E25" s="442">
        <f t="shared" si="8"/>
        <v>0</v>
      </c>
      <c r="F25" s="442">
        <f t="shared" si="8"/>
        <v>0</v>
      </c>
      <c r="G25" s="442">
        <f t="shared" si="8"/>
        <v>0</v>
      </c>
      <c r="H25" s="431"/>
      <c r="I25" s="443">
        <f t="shared" si="5"/>
        <v>235</v>
      </c>
      <c r="J25" s="615">
        <f>C25*$J$6</f>
        <v>188</v>
      </c>
      <c r="K25" s="443">
        <f>2.34*2.34*12*10%</f>
        <v>6.5707199999999988</v>
      </c>
      <c r="L25" s="443">
        <f>K25*G25</f>
        <v>0</v>
      </c>
      <c r="M25" s="443"/>
      <c r="N25" s="443">
        <f>$M$9*G25</f>
        <v>0</v>
      </c>
      <c r="O25" s="443"/>
      <c r="P25" s="443"/>
      <c r="Q25" s="443"/>
      <c r="R25" s="443"/>
      <c r="S25" s="443"/>
      <c r="T25" s="443"/>
      <c r="U25" s="443"/>
      <c r="V25" s="443"/>
      <c r="W25" s="443"/>
      <c r="X25" s="443"/>
    </row>
    <row r="26" spans="1:24" ht="24.75" hidden="1" customHeight="1" x14ac:dyDescent="0.2">
      <c r="A26" s="436">
        <v>1</v>
      </c>
      <c r="B26" s="444" t="s">
        <v>1296</v>
      </c>
      <c r="C26" s="445">
        <f>C27+C28</f>
        <v>3</v>
      </c>
      <c r="D26" s="436">
        <v>3</v>
      </c>
      <c r="E26" s="436"/>
      <c r="F26" s="436"/>
      <c r="G26" s="436"/>
      <c r="H26" s="444"/>
      <c r="I26" s="443"/>
      <c r="J26" s="450"/>
      <c r="K26" s="439"/>
      <c r="L26" s="439"/>
      <c r="M26" s="439"/>
      <c r="N26" s="439"/>
      <c r="O26" s="439"/>
      <c r="P26" s="439"/>
      <c r="Q26" s="439"/>
      <c r="R26" s="439"/>
      <c r="S26" s="439"/>
      <c r="T26" s="439"/>
      <c r="U26" s="439"/>
      <c r="V26" s="439"/>
      <c r="W26" s="439"/>
      <c r="X26" s="439"/>
    </row>
    <row r="27" spans="1:24" ht="24.75" hidden="1" customHeight="1" x14ac:dyDescent="0.2">
      <c r="A27" s="446" t="s">
        <v>959</v>
      </c>
      <c r="B27" s="447" t="s">
        <v>1297</v>
      </c>
      <c r="C27" s="448">
        <v>1</v>
      </c>
      <c r="D27" s="446">
        <v>1</v>
      </c>
      <c r="E27" s="446"/>
      <c r="F27" s="449"/>
      <c r="G27" s="449"/>
      <c r="H27" s="450"/>
      <c r="I27" s="443"/>
      <c r="J27" s="450"/>
      <c r="K27" s="439"/>
      <c r="L27" s="439"/>
      <c r="M27" s="439"/>
      <c r="N27" s="439"/>
      <c r="O27" s="439"/>
      <c r="P27" s="439"/>
      <c r="Q27" s="439"/>
      <c r="R27" s="439"/>
      <c r="S27" s="439"/>
      <c r="T27" s="439"/>
      <c r="U27" s="439"/>
      <c r="V27" s="439"/>
      <c r="W27" s="439"/>
      <c r="X27" s="439"/>
    </row>
    <row r="28" spans="1:24" ht="24.75" hidden="1" customHeight="1" x14ac:dyDescent="0.2">
      <c r="A28" s="446" t="s">
        <v>1009</v>
      </c>
      <c r="B28" s="447" t="s">
        <v>1298</v>
      </c>
      <c r="C28" s="448">
        <v>2</v>
      </c>
      <c r="D28" s="446">
        <v>2</v>
      </c>
      <c r="E28" s="446"/>
      <c r="F28" s="449"/>
      <c r="G28" s="449"/>
      <c r="H28" s="450"/>
      <c r="I28" s="443"/>
      <c r="J28" s="450"/>
      <c r="K28" s="439"/>
      <c r="L28" s="439"/>
      <c r="M28" s="439"/>
      <c r="N28" s="439"/>
      <c r="O28" s="439"/>
      <c r="P28" s="439"/>
      <c r="Q28" s="439"/>
      <c r="R28" s="439"/>
      <c r="S28" s="439"/>
      <c r="T28" s="439"/>
      <c r="U28" s="439"/>
      <c r="V28" s="439"/>
      <c r="W28" s="439"/>
      <c r="X28" s="439"/>
    </row>
    <row r="29" spans="1:24" ht="24.75" hidden="1" customHeight="1" x14ac:dyDescent="0.2">
      <c r="A29" s="436">
        <v>2</v>
      </c>
      <c r="B29" s="444" t="s">
        <v>1299</v>
      </c>
      <c r="C29" s="451">
        <v>44</v>
      </c>
      <c r="D29" s="446">
        <v>44</v>
      </c>
      <c r="E29" s="446"/>
      <c r="F29" s="446"/>
      <c r="G29" s="446"/>
      <c r="H29" s="452"/>
      <c r="I29" s="443"/>
      <c r="J29" s="450"/>
      <c r="K29" s="439"/>
      <c r="L29" s="439"/>
      <c r="M29" s="439"/>
      <c r="N29" s="439"/>
      <c r="O29" s="439"/>
      <c r="P29" s="439"/>
      <c r="Q29" s="439"/>
      <c r="R29" s="439"/>
      <c r="S29" s="439"/>
      <c r="T29" s="439"/>
      <c r="U29" s="439"/>
      <c r="V29" s="439"/>
      <c r="W29" s="439"/>
      <c r="X29" s="439"/>
    </row>
    <row r="30" spans="1:24" ht="24.75" hidden="1" customHeight="1" x14ac:dyDescent="0.2">
      <c r="A30" s="436">
        <v>3</v>
      </c>
      <c r="B30" s="437" t="s">
        <v>1300</v>
      </c>
      <c r="C30" s="453">
        <f t="shared" ref="C30:D30" si="9">SUM(C31:C32)</f>
        <v>0</v>
      </c>
      <c r="D30" s="454">
        <f t="shared" si="9"/>
        <v>0</v>
      </c>
      <c r="E30" s="454"/>
      <c r="F30" s="454"/>
      <c r="G30" s="454"/>
      <c r="H30" s="455"/>
      <c r="I30" s="443"/>
      <c r="J30" s="450"/>
      <c r="K30" s="439"/>
      <c r="L30" s="439"/>
      <c r="M30" s="439"/>
      <c r="N30" s="439"/>
      <c r="O30" s="439"/>
      <c r="P30" s="439"/>
      <c r="Q30" s="439"/>
      <c r="R30" s="439"/>
      <c r="S30" s="439"/>
      <c r="T30" s="439"/>
      <c r="U30" s="439"/>
      <c r="V30" s="439"/>
      <c r="W30" s="439"/>
      <c r="X30" s="439"/>
    </row>
    <row r="31" spans="1:24" ht="24.75" hidden="1" customHeight="1" x14ac:dyDescent="0.2">
      <c r="A31" s="446" t="s">
        <v>1190</v>
      </c>
      <c r="B31" s="456" t="s">
        <v>1301</v>
      </c>
      <c r="C31" s="457"/>
      <c r="D31" s="449"/>
      <c r="E31" s="449"/>
      <c r="F31" s="449"/>
      <c r="G31" s="449"/>
      <c r="H31" s="450"/>
      <c r="I31" s="443"/>
      <c r="J31" s="450"/>
      <c r="K31" s="439"/>
      <c r="L31" s="439"/>
      <c r="M31" s="439"/>
      <c r="N31" s="439"/>
      <c r="O31" s="439"/>
      <c r="P31" s="439"/>
      <c r="Q31" s="439"/>
      <c r="R31" s="439"/>
      <c r="S31" s="439"/>
      <c r="T31" s="439"/>
      <c r="U31" s="439"/>
      <c r="V31" s="439"/>
      <c r="W31" s="439"/>
      <c r="X31" s="439"/>
    </row>
    <row r="32" spans="1:24" ht="24.75" hidden="1" customHeight="1" x14ac:dyDescent="0.2">
      <c r="A32" s="446" t="s">
        <v>1195</v>
      </c>
      <c r="B32" s="456" t="s">
        <v>1302</v>
      </c>
      <c r="C32" s="457"/>
      <c r="D32" s="449"/>
      <c r="E32" s="449"/>
      <c r="F32" s="449"/>
      <c r="G32" s="449"/>
      <c r="H32" s="450"/>
      <c r="I32" s="443"/>
      <c r="J32" s="450"/>
      <c r="K32" s="439"/>
      <c r="L32" s="439"/>
      <c r="M32" s="439"/>
      <c r="N32" s="439"/>
      <c r="O32" s="439"/>
      <c r="P32" s="439"/>
      <c r="Q32" s="439"/>
      <c r="R32" s="439"/>
      <c r="S32" s="439"/>
      <c r="T32" s="439"/>
      <c r="U32" s="439"/>
      <c r="V32" s="439"/>
      <c r="W32" s="439"/>
      <c r="X32" s="439"/>
    </row>
    <row r="33" spans="1:21" s="435" customFormat="1" ht="31.5" customHeight="1" x14ac:dyDescent="0.2">
      <c r="A33" s="431" t="s">
        <v>16</v>
      </c>
      <c r="B33" s="432" t="s">
        <v>1305</v>
      </c>
      <c r="C33" s="431">
        <f>SUM(C34+C52)</f>
        <v>93</v>
      </c>
      <c r="D33" s="431">
        <f t="shared" ref="D33:G33" si="10">SUM(D34+D52)</f>
        <v>87</v>
      </c>
      <c r="E33" s="431">
        <f t="shared" si="10"/>
        <v>6</v>
      </c>
      <c r="F33" s="431">
        <f t="shared" si="10"/>
        <v>4</v>
      </c>
      <c r="G33" s="431">
        <f t="shared" si="10"/>
        <v>3</v>
      </c>
      <c r="H33" s="440"/>
      <c r="I33" s="443"/>
      <c r="J33" s="465"/>
      <c r="K33" s="443">
        <f t="shared" ref="K33:K34" si="11">2.34*2.34*12*10%</f>
        <v>6.5707199999999988</v>
      </c>
      <c r="L33" s="443">
        <f t="shared" ref="L33:L34" si="12">K33*G33</f>
        <v>19.712159999999997</v>
      </c>
      <c r="M33" s="434"/>
      <c r="N33" s="443">
        <f t="shared" ref="N33:N34" si="13">$M$9*G33</f>
        <v>19.71</v>
      </c>
      <c r="O33" s="434"/>
      <c r="P33" s="434"/>
      <c r="Q33" s="434"/>
      <c r="R33" s="434"/>
      <c r="S33" s="434"/>
      <c r="T33" s="434"/>
      <c r="U33" s="434"/>
    </row>
    <row r="34" spans="1:21" ht="41.25" customHeight="1" x14ac:dyDescent="0.2">
      <c r="A34" s="440" t="s">
        <v>77</v>
      </c>
      <c r="B34" s="441" t="s">
        <v>1306</v>
      </c>
      <c r="C34" s="440">
        <f t="shared" ref="C34:F34" si="14">SUM(C35,C38,C46)</f>
        <v>44</v>
      </c>
      <c r="D34" s="440">
        <f t="shared" si="14"/>
        <v>41</v>
      </c>
      <c r="E34" s="440">
        <f t="shared" si="14"/>
        <v>3</v>
      </c>
      <c r="F34" s="440">
        <f t="shared" si="14"/>
        <v>2</v>
      </c>
      <c r="G34" s="440">
        <v>1</v>
      </c>
      <c r="H34" s="440"/>
      <c r="I34" s="443">
        <f>C34*5</f>
        <v>220</v>
      </c>
      <c r="J34" s="615">
        <f>C34*$J$6</f>
        <v>176</v>
      </c>
      <c r="K34" s="443">
        <f t="shared" si="11"/>
        <v>6.5707199999999988</v>
      </c>
      <c r="L34" s="443">
        <f t="shared" si="12"/>
        <v>6.5707199999999988</v>
      </c>
      <c r="M34" s="443"/>
      <c r="N34" s="443">
        <f t="shared" si="13"/>
        <v>6.57</v>
      </c>
      <c r="O34" s="443"/>
      <c r="P34" s="443"/>
      <c r="Q34" s="443"/>
      <c r="R34" s="443"/>
      <c r="S34" s="443"/>
      <c r="T34" s="443"/>
      <c r="U34" s="443"/>
    </row>
    <row r="35" spans="1:21" ht="22.5" hidden="1" customHeight="1" x14ac:dyDescent="0.2">
      <c r="A35" s="436">
        <v>1</v>
      </c>
      <c r="B35" s="444" t="s">
        <v>1296</v>
      </c>
      <c r="C35" s="445">
        <f t="shared" ref="C35:G35" si="15">C36+C37</f>
        <v>3</v>
      </c>
      <c r="D35" s="445">
        <f t="shared" si="15"/>
        <v>3</v>
      </c>
      <c r="E35" s="445">
        <f t="shared" si="15"/>
        <v>0</v>
      </c>
      <c r="F35" s="445">
        <f t="shared" si="15"/>
        <v>0</v>
      </c>
      <c r="G35" s="445">
        <f t="shared" si="15"/>
        <v>0</v>
      </c>
      <c r="H35" s="445"/>
      <c r="I35" s="443"/>
      <c r="J35" s="450"/>
      <c r="K35" s="439"/>
      <c r="L35" s="439"/>
      <c r="M35" s="439"/>
      <c r="N35" s="439"/>
      <c r="O35" s="439"/>
      <c r="P35" s="439"/>
      <c r="Q35" s="439"/>
      <c r="R35" s="439"/>
      <c r="S35" s="439"/>
      <c r="T35" s="439"/>
      <c r="U35" s="439"/>
    </row>
    <row r="36" spans="1:21" ht="22.5" hidden="1" customHeight="1" x14ac:dyDescent="0.2">
      <c r="A36" s="446" t="s">
        <v>959</v>
      </c>
      <c r="B36" s="447" t="s">
        <v>1297</v>
      </c>
      <c r="C36" s="448">
        <v>1</v>
      </c>
      <c r="D36" s="446">
        <v>1</v>
      </c>
      <c r="E36" s="446"/>
      <c r="F36" s="449"/>
      <c r="G36" s="449"/>
      <c r="H36" s="450"/>
      <c r="I36" s="443"/>
      <c r="J36" s="450"/>
      <c r="K36" s="439"/>
      <c r="L36" s="439"/>
      <c r="M36" s="439"/>
      <c r="N36" s="439"/>
      <c r="O36" s="439"/>
      <c r="P36" s="439"/>
      <c r="Q36" s="439"/>
      <c r="R36" s="439"/>
      <c r="S36" s="439"/>
      <c r="T36" s="439"/>
      <c r="U36" s="439"/>
    </row>
    <row r="37" spans="1:21" ht="22.5" hidden="1" customHeight="1" x14ac:dyDescent="0.2">
      <c r="A37" s="446" t="s">
        <v>1009</v>
      </c>
      <c r="B37" s="447" t="s">
        <v>1298</v>
      </c>
      <c r="C37" s="448">
        <v>2</v>
      </c>
      <c r="D37" s="446">
        <v>2</v>
      </c>
      <c r="E37" s="446"/>
      <c r="F37" s="449"/>
      <c r="G37" s="449"/>
      <c r="H37" s="450"/>
      <c r="I37" s="443"/>
      <c r="J37" s="450"/>
      <c r="K37" s="439"/>
      <c r="L37" s="439"/>
      <c r="M37" s="439"/>
      <c r="N37" s="439"/>
      <c r="O37" s="439"/>
      <c r="P37" s="439"/>
      <c r="Q37" s="439"/>
      <c r="R37" s="439"/>
      <c r="S37" s="439"/>
      <c r="T37" s="439"/>
      <c r="U37" s="439"/>
    </row>
    <row r="38" spans="1:21" ht="22.5" hidden="1" customHeight="1" x14ac:dyDescent="0.2">
      <c r="A38" s="436">
        <v>2</v>
      </c>
      <c r="B38" s="444" t="s">
        <v>1307</v>
      </c>
      <c r="C38" s="445">
        <f t="shared" ref="C38:G38" si="16">SUM(C39:C45)</f>
        <v>40</v>
      </c>
      <c r="D38" s="436">
        <f t="shared" si="16"/>
        <v>37</v>
      </c>
      <c r="E38" s="436">
        <f t="shared" si="16"/>
        <v>3</v>
      </c>
      <c r="F38" s="436">
        <f t="shared" si="16"/>
        <v>2</v>
      </c>
      <c r="G38" s="436">
        <f t="shared" si="16"/>
        <v>1</v>
      </c>
      <c r="H38" s="436"/>
      <c r="I38" s="443"/>
      <c r="J38" s="450"/>
      <c r="K38" s="439"/>
      <c r="L38" s="439"/>
      <c r="M38" s="439"/>
      <c r="N38" s="439"/>
      <c r="O38" s="439"/>
      <c r="P38" s="439"/>
      <c r="Q38" s="439"/>
      <c r="R38" s="439"/>
      <c r="S38" s="439"/>
      <c r="T38" s="439"/>
      <c r="U38" s="439"/>
    </row>
    <row r="39" spans="1:21" ht="22.5" hidden="1" customHeight="1" x14ac:dyDescent="0.2">
      <c r="A39" s="446" t="s">
        <v>1015</v>
      </c>
      <c r="B39" s="447" t="s">
        <v>1308</v>
      </c>
      <c r="C39" s="448">
        <v>31</v>
      </c>
      <c r="D39" s="446">
        <v>31</v>
      </c>
      <c r="E39" s="446"/>
      <c r="F39" s="449">
        <v>2</v>
      </c>
      <c r="G39" s="449"/>
      <c r="H39" s="450"/>
      <c r="I39" s="443"/>
      <c r="J39" s="450"/>
      <c r="K39" s="439"/>
      <c r="L39" s="439"/>
      <c r="M39" s="439"/>
      <c r="N39" s="439"/>
      <c r="O39" s="439"/>
      <c r="P39" s="439"/>
      <c r="Q39" s="439"/>
      <c r="R39" s="439"/>
      <c r="S39" s="439"/>
      <c r="T39" s="439"/>
      <c r="U39" s="439"/>
    </row>
    <row r="40" spans="1:21" ht="22.5" hidden="1" customHeight="1" x14ac:dyDescent="0.2">
      <c r="A40" s="446" t="s">
        <v>970</v>
      </c>
      <c r="B40" s="459" t="s">
        <v>1309</v>
      </c>
      <c r="C40" s="460">
        <v>2</v>
      </c>
      <c r="D40" s="449">
        <v>1</v>
      </c>
      <c r="E40" s="449">
        <v>1</v>
      </c>
      <c r="F40" s="449"/>
      <c r="G40" s="449">
        <v>1</v>
      </c>
      <c r="H40" s="440"/>
      <c r="I40" s="443"/>
      <c r="J40" s="450"/>
      <c r="K40" s="439"/>
      <c r="L40" s="439"/>
      <c r="M40" s="439"/>
      <c r="N40" s="439"/>
      <c r="O40" s="439"/>
      <c r="P40" s="439"/>
      <c r="Q40" s="439"/>
      <c r="R40" s="439"/>
      <c r="S40" s="439"/>
      <c r="T40" s="439"/>
      <c r="U40" s="439"/>
    </row>
    <row r="41" spans="1:21" ht="22.5" hidden="1" customHeight="1" x14ac:dyDescent="0.2">
      <c r="A41" s="446" t="s">
        <v>1016</v>
      </c>
      <c r="B41" s="459" t="s">
        <v>1310</v>
      </c>
      <c r="C41" s="460">
        <v>2</v>
      </c>
      <c r="D41" s="449">
        <v>0</v>
      </c>
      <c r="E41" s="449">
        <v>2</v>
      </c>
      <c r="F41" s="449"/>
      <c r="G41" s="449"/>
      <c r="H41" s="450"/>
      <c r="I41" s="443"/>
      <c r="J41" s="450"/>
      <c r="K41" s="439"/>
      <c r="L41" s="439"/>
      <c r="M41" s="439"/>
      <c r="N41" s="439"/>
      <c r="O41" s="439"/>
      <c r="P41" s="439"/>
      <c r="Q41" s="439"/>
      <c r="R41" s="439"/>
      <c r="S41" s="439"/>
      <c r="T41" s="439"/>
      <c r="U41" s="439"/>
    </row>
    <row r="42" spans="1:21" ht="22.5" hidden="1" customHeight="1" x14ac:dyDescent="0.2">
      <c r="A42" s="446" t="s">
        <v>1017</v>
      </c>
      <c r="B42" s="459" t="s">
        <v>1311</v>
      </c>
      <c r="C42" s="460">
        <v>2</v>
      </c>
      <c r="D42" s="449">
        <v>2</v>
      </c>
      <c r="E42" s="449"/>
      <c r="F42" s="449"/>
      <c r="G42" s="449"/>
      <c r="H42" s="450"/>
      <c r="I42" s="443"/>
      <c r="J42" s="450"/>
      <c r="K42" s="439"/>
      <c r="L42" s="439"/>
      <c r="M42" s="439"/>
      <c r="N42" s="439"/>
      <c r="O42" s="439"/>
      <c r="P42" s="439"/>
      <c r="Q42" s="439"/>
      <c r="R42" s="439"/>
      <c r="S42" s="439"/>
      <c r="T42" s="439"/>
      <c r="U42" s="439"/>
    </row>
    <row r="43" spans="1:21" ht="22.5" hidden="1" customHeight="1" x14ac:dyDescent="0.2">
      <c r="A43" s="446" t="s">
        <v>1166</v>
      </c>
      <c r="B43" s="459" t="s">
        <v>1312</v>
      </c>
      <c r="C43" s="460">
        <v>2</v>
      </c>
      <c r="D43" s="449">
        <v>2</v>
      </c>
      <c r="E43" s="449"/>
      <c r="F43" s="449"/>
      <c r="G43" s="449"/>
      <c r="H43" s="450"/>
      <c r="I43" s="443"/>
      <c r="J43" s="450"/>
      <c r="K43" s="439"/>
      <c r="L43" s="439"/>
      <c r="M43" s="439"/>
      <c r="N43" s="439"/>
      <c r="O43" s="439"/>
      <c r="P43" s="439"/>
      <c r="Q43" s="439"/>
      <c r="R43" s="439"/>
      <c r="S43" s="439"/>
      <c r="T43" s="439"/>
      <c r="U43" s="439"/>
    </row>
    <row r="44" spans="1:21" ht="22.5" hidden="1" customHeight="1" x14ac:dyDescent="0.2">
      <c r="A44" s="446" t="s">
        <v>1313</v>
      </c>
      <c r="B44" s="459" t="s">
        <v>1314</v>
      </c>
      <c r="C44" s="460">
        <v>1</v>
      </c>
      <c r="D44" s="449">
        <v>1</v>
      </c>
      <c r="E44" s="449"/>
      <c r="F44" s="449"/>
      <c r="G44" s="449"/>
      <c r="H44" s="450"/>
      <c r="I44" s="443"/>
      <c r="J44" s="450"/>
      <c r="K44" s="439"/>
      <c r="L44" s="439"/>
      <c r="M44" s="439"/>
      <c r="N44" s="439"/>
      <c r="O44" s="439"/>
      <c r="P44" s="439"/>
      <c r="Q44" s="439"/>
      <c r="R44" s="439"/>
      <c r="S44" s="439"/>
      <c r="T44" s="439"/>
      <c r="U44" s="439"/>
    </row>
    <row r="45" spans="1:21" ht="22.5" hidden="1" customHeight="1" x14ac:dyDescent="0.2">
      <c r="A45" s="446" t="s">
        <v>1315</v>
      </c>
      <c r="B45" s="459" t="s">
        <v>1316</v>
      </c>
      <c r="C45" s="460"/>
      <c r="D45" s="449"/>
      <c r="E45" s="449"/>
      <c r="F45" s="449"/>
      <c r="G45" s="449"/>
      <c r="H45" s="450"/>
      <c r="I45" s="443"/>
      <c r="J45" s="450"/>
      <c r="K45" s="439"/>
      <c r="L45" s="439"/>
      <c r="M45" s="439"/>
      <c r="N45" s="439"/>
      <c r="O45" s="439"/>
      <c r="P45" s="439"/>
      <c r="Q45" s="439"/>
      <c r="R45" s="439"/>
      <c r="S45" s="439"/>
      <c r="T45" s="439"/>
      <c r="U45" s="439"/>
    </row>
    <row r="46" spans="1:21" ht="22.5" hidden="1" customHeight="1" x14ac:dyDescent="0.2">
      <c r="A46" s="436">
        <v>3</v>
      </c>
      <c r="B46" s="437" t="s">
        <v>1300</v>
      </c>
      <c r="C46" s="461">
        <f t="shared" ref="C46:G46" si="17">SUM(C47:C51)</f>
        <v>1</v>
      </c>
      <c r="D46" s="454">
        <f t="shared" si="17"/>
        <v>1</v>
      </c>
      <c r="E46" s="454">
        <f t="shared" si="17"/>
        <v>0</v>
      </c>
      <c r="F46" s="454">
        <f t="shared" si="17"/>
        <v>0</v>
      </c>
      <c r="G46" s="454">
        <f t="shared" si="17"/>
        <v>0</v>
      </c>
      <c r="H46" s="455"/>
      <c r="I46" s="443"/>
      <c r="J46" s="450"/>
      <c r="K46" s="439"/>
      <c r="L46" s="439"/>
      <c r="M46" s="439"/>
      <c r="N46" s="439"/>
      <c r="O46" s="439"/>
      <c r="P46" s="439"/>
      <c r="Q46" s="439"/>
      <c r="R46" s="439"/>
      <c r="S46" s="439"/>
      <c r="T46" s="439"/>
      <c r="U46" s="439"/>
    </row>
    <row r="47" spans="1:21" ht="22.5" hidden="1" customHeight="1" x14ac:dyDescent="0.2">
      <c r="A47" s="446" t="s">
        <v>1190</v>
      </c>
      <c r="B47" s="456" t="s">
        <v>1317</v>
      </c>
      <c r="C47" s="462"/>
      <c r="D47" s="449"/>
      <c r="E47" s="449"/>
      <c r="F47" s="449"/>
      <c r="G47" s="449"/>
      <c r="H47" s="450"/>
      <c r="I47" s="443"/>
      <c r="J47" s="450"/>
      <c r="K47" s="439"/>
      <c r="L47" s="439"/>
      <c r="M47" s="439"/>
      <c r="N47" s="439"/>
      <c r="O47" s="439"/>
      <c r="P47" s="439"/>
      <c r="Q47" s="439"/>
      <c r="R47" s="439"/>
      <c r="S47" s="439"/>
      <c r="T47" s="439"/>
      <c r="U47" s="439"/>
    </row>
    <row r="48" spans="1:21" ht="22.5" hidden="1" customHeight="1" x14ac:dyDescent="0.2">
      <c r="A48" s="446" t="s">
        <v>1195</v>
      </c>
      <c r="B48" s="456" t="s">
        <v>1301</v>
      </c>
      <c r="C48" s="462"/>
      <c r="D48" s="449"/>
      <c r="E48" s="449"/>
      <c r="F48" s="449"/>
      <c r="G48" s="449"/>
      <c r="H48" s="450"/>
      <c r="I48" s="443"/>
      <c r="J48" s="450"/>
      <c r="K48" s="439"/>
      <c r="L48" s="439"/>
      <c r="M48" s="439"/>
      <c r="N48" s="439"/>
      <c r="O48" s="439"/>
      <c r="P48" s="439"/>
      <c r="Q48" s="439"/>
      <c r="R48" s="439"/>
      <c r="S48" s="439"/>
      <c r="T48" s="439"/>
      <c r="U48" s="439"/>
    </row>
    <row r="49" spans="1:21" ht="22.5" hidden="1" customHeight="1" x14ac:dyDescent="0.2">
      <c r="A49" s="446" t="s">
        <v>1199</v>
      </c>
      <c r="B49" s="456" t="s">
        <v>1318</v>
      </c>
      <c r="C49" s="462">
        <v>1</v>
      </c>
      <c r="D49" s="449">
        <v>1</v>
      </c>
      <c r="E49" s="449"/>
      <c r="F49" s="449"/>
      <c r="G49" s="449"/>
      <c r="H49" s="450"/>
      <c r="I49" s="443"/>
      <c r="J49" s="450"/>
      <c r="K49" s="439"/>
      <c r="L49" s="439"/>
      <c r="M49" s="439"/>
      <c r="N49" s="439"/>
      <c r="O49" s="439"/>
      <c r="P49" s="439"/>
      <c r="Q49" s="439"/>
      <c r="R49" s="439"/>
      <c r="S49" s="439"/>
      <c r="T49" s="439"/>
      <c r="U49" s="439"/>
    </row>
    <row r="50" spans="1:21" ht="22.5" hidden="1" customHeight="1" x14ac:dyDescent="0.2">
      <c r="A50" s="446" t="s">
        <v>1201</v>
      </c>
      <c r="B50" s="456" t="s">
        <v>1319</v>
      </c>
      <c r="C50" s="462"/>
      <c r="D50" s="449"/>
      <c r="E50" s="449"/>
      <c r="F50" s="449"/>
      <c r="G50" s="449"/>
      <c r="H50" s="450"/>
      <c r="I50" s="443"/>
      <c r="J50" s="450"/>
      <c r="K50" s="439"/>
      <c r="L50" s="439"/>
      <c r="M50" s="439"/>
      <c r="N50" s="439"/>
      <c r="O50" s="439"/>
      <c r="P50" s="439"/>
      <c r="Q50" s="439"/>
      <c r="R50" s="439"/>
      <c r="S50" s="439"/>
      <c r="T50" s="439"/>
      <c r="U50" s="439"/>
    </row>
    <row r="51" spans="1:21" ht="22.5" hidden="1" customHeight="1" x14ac:dyDescent="0.2">
      <c r="A51" s="446" t="s">
        <v>1320</v>
      </c>
      <c r="B51" s="456" t="s">
        <v>1302</v>
      </c>
      <c r="C51" s="462"/>
      <c r="D51" s="449"/>
      <c r="E51" s="449"/>
      <c r="F51" s="449"/>
      <c r="G51" s="449"/>
      <c r="H51" s="450"/>
      <c r="I51" s="443"/>
      <c r="J51" s="450"/>
      <c r="K51" s="439"/>
      <c r="L51" s="439"/>
      <c r="M51" s="439"/>
      <c r="N51" s="439"/>
      <c r="O51" s="439"/>
      <c r="P51" s="439"/>
      <c r="Q51" s="439"/>
      <c r="R51" s="439"/>
      <c r="S51" s="439"/>
      <c r="T51" s="439"/>
      <c r="U51" s="439"/>
    </row>
    <row r="52" spans="1:21" ht="27" customHeight="1" x14ac:dyDescent="0.2">
      <c r="A52" s="440" t="s">
        <v>113</v>
      </c>
      <c r="B52" s="441" t="s">
        <v>1321</v>
      </c>
      <c r="C52" s="440">
        <f t="shared" ref="C52:G52" si="18">C53+C56+C64</f>
        <v>49</v>
      </c>
      <c r="D52" s="440">
        <f t="shared" si="18"/>
        <v>46</v>
      </c>
      <c r="E52" s="440">
        <f t="shared" si="18"/>
        <v>3</v>
      </c>
      <c r="F52" s="440">
        <f t="shared" si="18"/>
        <v>2</v>
      </c>
      <c r="G52" s="440">
        <f t="shared" si="18"/>
        <v>2</v>
      </c>
      <c r="H52" s="440"/>
      <c r="I52" s="443">
        <f t="shared" si="5"/>
        <v>245</v>
      </c>
      <c r="J52" s="615">
        <f>C52*$J$6</f>
        <v>196</v>
      </c>
      <c r="K52" s="443">
        <f>2.34*2.34*12*10%</f>
        <v>6.5707199999999988</v>
      </c>
      <c r="L52" s="443">
        <f>K52*G52</f>
        <v>13.141439999999998</v>
      </c>
      <c r="M52" s="443"/>
      <c r="N52" s="443">
        <f>$M$9*G52</f>
        <v>13.14</v>
      </c>
      <c r="O52" s="443"/>
      <c r="P52" s="443"/>
      <c r="Q52" s="443"/>
      <c r="R52" s="443"/>
      <c r="S52" s="443"/>
      <c r="T52" s="443"/>
      <c r="U52" s="443"/>
    </row>
    <row r="53" spans="1:21" ht="22.5" hidden="1" customHeight="1" x14ac:dyDescent="0.2">
      <c r="A53" s="436">
        <v>1</v>
      </c>
      <c r="B53" s="444" t="s">
        <v>1296</v>
      </c>
      <c r="C53" s="445">
        <f t="shared" ref="C53:F53" si="19">C54+C55</f>
        <v>3</v>
      </c>
      <c r="D53" s="436">
        <f t="shared" si="19"/>
        <v>3</v>
      </c>
      <c r="E53" s="436">
        <f t="shared" si="19"/>
        <v>0</v>
      </c>
      <c r="F53" s="436">
        <f t="shared" si="19"/>
        <v>0</v>
      </c>
      <c r="G53" s="436"/>
      <c r="H53" s="444"/>
      <c r="I53" s="443"/>
      <c r="J53" s="450"/>
      <c r="K53" s="439"/>
      <c r="L53" s="439"/>
      <c r="M53" s="439"/>
      <c r="N53" s="439"/>
      <c r="O53" s="439"/>
      <c r="P53" s="439"/>
      <c r="Q53" s="439"/>
      <c r="R53" s="439"/>
      <c r="S53" s="439"/>
      <c r="T53" s="439"/>
      <c r="U53" s="439"/>
    </row>
    <row r="54" spans="1:21" ht="22.5" hidden="1" customHeight="1" x14ac:dyDescent="0.2">
      <c r="A54" s="446" t="s">
        <v>959</v>
      </c>
      <c r="B54" s="447" t="s">
        <v>1297</v>
      </c>
      <c r="C54" s="448">
        <v>1</v>
      </c>
      <c r="D54" s="446">
        <v>1</v>
      </c>
      <c r="E54" s="446"/>
      <c r="F54" s="449"/>
      <c r="G54" s="449"/>
      <c r="H54" s="450"/>
      <c r="I54" s="443"/>
      <c r="J54" s="450"/>
      <c r="K54" s="439"/>
      <c r="L54" s="439"/>
      <c r="M54" s="439"/>
      <c r="N54" s="439"/>
      <c r="O54" s="439"/>
      <c r="P54" s="439"/>
      <c r="Q54" s="439"/>
      <c r="R54" s="439"/>
      <c r="S54" s="439"/>
      <c r="T54" s="439"/>
      <c r="U54" s="439"/>
    </row>
    <row r="55" spans="1:21" ht="22.5" hidden="1" customHeight="1" x14ac:dyDescent="0.2">
      <c r="A55" s="446" t="s">
        <v>1009</v>
      </c>
      <c r="B55" s="447" t="s">
        <v>1298</v>
      </c>
      <c r="C55" s="448">
        <v>2</v>
      </c>
      <c r="D55" s="446">
        <v>2</v>
      </c>
      <c r="E55" s="446"/>
      <c r="F55" s="449"/>
      <c r="G55" s="449"/>
      <c r="H55" s="450"/>
      <c r="I55" s="443"/>
      <c r="J55" s="450"/>
      <c r="K55" s="439"/>
      <c r="L55" s="439"/>
      <c r="M55" s="439"/>
      <c r="N55" s="439"/>
      <c r="O55" s="439"/>
      <c r="P55" s="439"/>
      <c r="Q55" s="439"/>
      <c r="R55" s="439"/>
      <c r="S55" s="439"/>
      <c r="T55" s="439"/>
      <c r="U55" s="439"/>
    </row>
    <row r="56" spans="1:21" ht="22.5" hidden="1" customHeight="1" x14ac:dyDescent="0.2">
      <c r="A56" s="436">
        <v>2</v>
      </c>
      <c r="B56" s="444" t="s">
        <v>1307</v>
      </c>
      <c r="C56" s="445">
        <f t="shared" ref="C56:G56" si="20">SUM(C57:C63)</f>
        <v>45</v>
      </c>
      <c r="D56" s="445">
        <f t="shared" si="20"/>
        <v>42</v>
      </c>
      <c r="E56" s="445">
        <f t="shared" si="20"/>
        <v>3</v>
      </c>
      <c r="F56" s="445">
        <f t="shared" si="20"/>
        <v>2</v>
      </c>
      <c r="G56" s="445">
        <f t="shared" si="20"/>
        <v>2</v>
      </c>
      <c r="H56" s="445"/>
      <c r="I56" s="443"/>
      <c r="J56" s="450"/>
      <c r="K56" s="439"/>
      <c r="L56" s="439"/>
      <c r="M56" s="439"/>
      <c r="N56" s="439"/>
      <c r="O56" s="439"/>
      <c r="P56" s="439"/>
      <c r="Q56" s="439"/>
      <c r="R56" s="439"/>
      <c r="S56" s="439"/>
      <c r="T56" s="439"/>
      <c r="U56" s="439"/>
    </row>
    <row r="57" spans="1:21" ht="22.5" hidden="1" customHeight="1" x14ac:dyDescent="0.2">
      <c r="A57" s="446" t="s">
        <v>1015</v>
      </c>
      <c r="B57" s="447" t="s">
        <v>1308</v>
      </c>
      <c r="C57" s="448">
        <v>36</v>
      </c>
      <c r="D57" s="446">
        <v>34</v>
      </c>
      <c r="E57" s="446">
        <v>2</v>
      </c>
      <c r="F57" s="449">
        <v>1</v>
      </c>
      <c r="G57" s="449">
        <v>2</v>
      </c>
      <c r="H57" s="449"/>
      <c r="I57" s="443"/>
      <c r="J57" s="450"/>
      <c r="K57" s="439"/>
      <c r="L57" s="439"/>
      <c r="M57" s="439"/>
      <c r="N57" s="439"/>
      <c r="O57" s="439"/>
      <c r="P57" s="439"/>
      <c r="Q57" s="439"/>
      <c r="R57" s="439"/>
      <c r="S57" s="439"/>
      <c r="T57" s="439"/>
      <c r="U57" s="439"/>
    </row>
    <row r="58" spans="1:21" ht="22.5" hidden="1" customHeight="1" x14ac:dyDescent="0.2">
      <c r="A58" s="446" t="s">
        <v>970</v>
      </c>
      <c r="B58" s="459" t="s">
        <v>1309</v>
      </c>
      <c r="C58" s="460">
        <v>2</v>
      </c>
      <c r="D58" s="454">
        <v>1</v>
      </c>
      <c r="E58" s="454">
        <v>1</v>
      </c>
      <c r="F58" s="454"/>
      <c r="G58" s="454"/>
      <c r="H58" s="455"/>
      <c r="I58" s="443"/>
      <c r="J58" s="450"/>
      <c r="K58" s="439"/>
      <c r="L58" s="439"/>
      <c r="M58" s="439"/>
      <c r="N58" s="439"/>
      <c r="O58" s="439"/>
      <c r="P58" s="439"/>
      <c r="Q58" s="439"/>
      <c r="R58" s="439"/>
      <c r="S58" s="439"/>
      <c r="T58" s="439"/>
      <c r="U58" s="439"/>
    </row>
    <row r="59" spans="1:21" ht="22.5" hidden="1" customHeight="1" x14ac:dyDescent="0.2">
      <c r="A59" s="446" t="s">
        <v>1016</v>
      </c>
      <c r="B59" s="459" t="s">
        <v>1310</v>
      </c>
      <c r="C59" s="460">
        <v>2</v>
      </c>
      <c r="D59" s="454">
        <v>2</v>
      </c>
      <c r="E59" s="454">
        <v>0</v>
      </c>
      <c r="F59" s="454">
        <v>1</v>
      </c>
      <c r="G59" s="454"/>
      <c r="H59" s="455"/>
      <c r="I59" s="443"/>
      <c r="J59" s="450"/>
      <c r="K59" s="439"/>
      <c r="L59" s="439"/>
      <c r="M59" s="439"/>
      <c r="N59" s="439"/>
      <c r="O59" s="439"/>
      <c r="P59" s="439"/>
      <c r="Q59" s="439"/>
      <c r="R59" s="439"/>
      <c r="S59" s="439"/>
      <c r="T59" s="439"/>
      <c r="U59" s="439"/>
    </row>
    <row r="60" spans="1:21" ht="22.5" hidden="1" customHeight="1" x14ac:dyDescent="0.2">
      <c r="A60" s="446" t="s">
        <v>1017</v>
      </c>
      <c r="B60" s="459" t="s">
        <v>1311</v>
      </c>
      <c r="C60" s="460">
        <v>2</v>
      </c>
      <c r="D60" s="454">
        <v>2</v>
      </c>
      <c r="E60" s="454"/>
      <c r="F60" s="454"/>
      <c r="G60" s="454"/>
      <c r="H60" s="455"/>
      <c r="I60" s="443"/>
      <c r="J60" s="450"/>
      <c r="K60" s="439"/>
      <c r="L60" s="439"/>
      <c r="M60" s="439"/>
      <c r="N60" s="439"/>
      <c r="O60" s="439"/>
      <c r="P60" s="439"/>
      <c r="Q60" s="439"/>
      <c r="R60" s="439"/>
      <c r="S60" s="439"/>
      <c r="T60" s="439"/>
      <c r="U60" s="439"/>
    </row>
    <row r="61" spans="1:21" ht="22.5" hidden="1" customHeight="1" x14ac:dyDescent="0.2">
      <c r="A61" s="446" t="s">
        <v>1166</v>
      </c>
      <c r="B61" s="459" t="s">
        <v>1312</v>
      </c>
      <c r="C61" s="460">
        <v>1</v>
      </c>
      <c r="D61" s="454">
        <v>1</v>
      </c>
      <c r="E61" s="454"/>
      <c r="F61" s="454"/>
      <c r="G61" s="454"/>
      <c r="H61" s="455"/>
      <c r="I61" s="443"/>
      <c r="J61" s="450"/>
      <c r="K61" s="439"/>
      <c r="L61" s="439"/>
      <c r="M61" s="439"/>
      <c r="N61" s="439"/>
      <c r="O61" s="439"/>
      <c r="P61" s="439"/>
      <c r="Q61" s="439"/>
      <c r="R61" s="439"/>
      <c r="S61" s="439"/>
      <c r="T61" s="439"/>
      <c r="U61" s="439"/>
    </row>
    <row r="62" spans="1:21" ht="22.5" hidden="1" customHeight="1" x14ac:dyDescent="0.2">
      <c r="A62" s="446" t="s">
        <v>1313</v>
      </c>
      <c r="B62" s="459" t="s">
        <v>1314</v>
      </c>
      <c r="C62" s="460">
        <v>2</v>
      </c>
      <c r="D62" s="454">
        <v>2</v>
      </c>
      <c r="E62" s="454"/>
      <c r="F62" s="454"/>
      <c r="G62" s="454"/>
      <c r="H62" s="455"/>
      <c r="I62" s="443"/>
      <c r="J62" s="450"/>
      <c r="K62" s="439"/>
      <c r="L62" s="439"/>
      <c r="M62" s="439"/>
      <c r="N62" s="439"/>
      <c r="O62" s="439"/>
      <c r="P62" s="439"/>
      <c r="Q62" s="439"/>
      <c r="R62" s="439"/>
      <c r="S62" s="439"/>
      <c r="T62" s="439"/>
      <c r="U62" s="439"/>
    </row>
    <row r="63" spans="1:21" ht="22.5" hidden="1" customHeight="1" x14ac:dyDescent="0.2">
      <c r="A63" s="446" t="s">
        <v>1315</v>
      </c>
      <c r="B63" s="459" t="s">
        <v>1316</v>
      </c>
      <c r="C63" s="461"/>
      <c r="D63" s="454"/>
      <c r="E63" s="454"/>
      <c r="F63" s="454"/>
      <c r="G63" s="454"/>
      <c r="H63" s="455"/>
      <c r="I63" s="443"/>
      <c r="J63" s="450"/>
      <c r="K63" s="439"/>
      <c r="L63" s="439"/>
      <c r="M63" s="439"/>
      <c r="N63" s="439"/>
      <c r="O63" s="439"/>
      <c r="P63" s="439"/>
      <c r="Q63" s="439"/>
      <c r="R63" s="439"/>
      <c r="S63" s="439"/>
      <c r="T63" s="439"/>
      <c r="U63" s="439"/>
    </row>
    <row r="64" spans="1:21" ht="22.5" hidden="1" customHeight="1" x14ac:dyDescent="0.2">
      <c r="A64" s="436">
        <v>3</v>
      </c>
      <c r="B64" s="437" t="s">
        <v>1300</v>
      </c>
      <c r="C64" s="461">
        <f t="shared" ref="C64:F64" si="21">SUM(C65:C69)</f>
        <v>1</v>
      </c>
      <c r="D64" s="454">
        <f t="shared" si="21"/>
        <v>1</v>
      </c>
      <c r="E64" s="454">
        <f t="shared" si="21"/>
        <v>0</v>
      </c>
      <c r="F64" s="454">
        <f t="shared" si="21"/>
        <v>0</v>
      </c>
      <c r="G64" s="454"/>
      <c r="H64" s="455"/>
      <c r="I64" s="443"/>
      <c r="J64" s="450"/>
      <c r="K64" s="439"/>
      <c r="L64" s="439"/>
      <c r="M64" s="439"/>
      <c r="N64" s="439"/>
      <c r="O64" s="439"/>
      <c r="P64" s="439"/>
      <c r="Q64" s="439"/>
      <c r="R64" s="439"/>
      <c r="S64" s="439"/>
      <c r="T64" s="439"/>
      <c r="U64" s="439"/>
    </row>
    <row r="65" spans="1:21" ht="22.5" hidden="1" customHeight="1" x14ac:dyDescent="0.2">
      <c r="A65" s="446" t="s">
        <v>1190</v>
      </c>
      <c r="B65" s="456" t="s">
        <v>1317</v>
      </c>
      <c r="C65" s="462"/>
      <c r="D65" s="449"/>
      <c r="E65" s="449"/>
      <c r="F65" s="449"/>
      <c r="G65" s="449"/>
      <c r="H65" s="450"/>
      <c r="I65" s="443"/>
      <c r="J65" s="450"/>
      <c r="K65" s="439"/>
      <c r="L65" s="439"/>
      <c r="M65" s="439"/>
      <c r="N65" s="439"/>
      <c r="O65" s="439"/>
      <c r="P65" s="439"/>
      <c r="Q65" s="439"/>
      <c r="R65" s="439"/>
      <c r="S65" s="439"/>
      <c r="T65" s="439"/>
      <c r="U65" s="439"/>
    </row>
    <row r="66" spans="1:21" ht="22.5" hidden="1" customHeight="1" x14ac:dyDescent="0.2">
      <c r="A66" s="446" t="s">
        <v>1195</v>
      </c>
      <c r="B66" s="456" t="s">
        <v>1301</v>
      </c>
      <c r="C66" s="462"/>
      <c r="D66" s="449"/>
      <c r="E66" s="449"/>
      <c r="F66" s="449"/>
      <c r="G66" s="449"/>
      <c r="H66" s="450"/>
      <c r="I66" s="443"/>
      <c r="J66" s="450"/>
      <c r="K66" s="439"/>
      <c r="L66" s="439"/>
      <c r="M66" s="439"/>
      <c r="N66" s="439"/>
      <c r="O66" s="439"/>
      <c r="P66" s="439"/>
      <c r="Q66" s="439"/>
      <c r="R66" s="439"/>
      <c r="S66" s="439"/>
      <c r="T66" s="439"/>
      <c r="U66" s="439"/>
    </row>
    <row r="67" spans="1:21" ht="22.5" hidden="1" customHeight="1" x14ac:dyDescent="0.2">
      <c r="A67" s="446" t="s">
        <v>1199</v>
      </c>
      <c r="B67" s="456" t="s">
        <v>1318</v>
      </c>
      <c r="C67" s="462">
        <v>1</v>
      </c>
      <c r="D67" s="449">
        <v>1</v>
      </c>
      <c r="E67" s="449"/>
      <c r="F67" s="449"/>
      <c r="G67" s="449"/>
      <c r="H67" s="450"/>
      <c r="I67" s="443"/>
      <c r="J67" s="450"/>
      <c r="K67" s="439"/>
      <c r="L67" s="439"/>
      <c r="M67" s="439"/>
      <c r="N67" s="439"/>
      <c r="O67" s="439"/>
      <c r="P67" s="439"/>
      <c r="Q67" s="439"/>
      <c r="R67" s="439"/>
      <c r="S67" s="439"/>
      <c r="T67" s="439"/>
      <c r="U67" s="439"/>
    </row>
    <row r="68" spans="1:21" ht="22.5" hidden="1" customHeight="1" x14ac:dyDescent="0.2">
      <c r="A68" s="446" t="s">
        <v>1201</v>
      </c>
      <c r="B68" s="456" t="s">
        <v>1319</v>
      </c>
      <c r="C68" s="462"/>
      <c r="D68" s="449"/>
      <c r="E68" s="449"/>
      <c r="F68" s="449"/>
      <c r="G68" s="449"/>
      <c r="H68" s="450"/>
      <c r="I68" s="443"/>
      <c r="J68" s="450"/>
      <c r="K68" s="439"/>
      <c r="L68" s="439"/>
      <c r="M68" s="439"/>
      <c r="N68" s="439"/>
      <c r="O68" s="439"/>
      <c r="P68" s="439"/>
      <c r="Q68" s="439"/>
      <c r="R68" s="439"/>
      <c r="S68" s="439"/>
      <c r="T68" s="439"/>
      <c r="U68" s="439"/>
    </row>
    <row r="69" spans="1:21" ht="22.5" hidden="1" customHeight="1" x14ac:dyDescent="0.2">
      <c r="A69" s="446" t="s">
        <v>1320</v>
      </c>
      <c r="B69" s="456" t="s">
        <v>1302</v>
      </c>
      <c r="C69" s="462"/>
      <c r="D69" s="449"/>
      <c r="E69" s="449"/>
      <c r="F69" s="449"/>
      <c r="G69" s="449"/>
      <c r="H69" s="450"/>
      <c r="I69" s="443"/>
      <c r="J69" s="450"/>
      <c r="K69" s="439"/>
      <c r="L69" s="439"/>
      <c r="M69" s="439"/>
      <c r="N69" s="439"/>
      <c r="O69" s="439"/>
      <c r="P69" s="439"/>
      <c r="Q69" s="439"/>
      <c r="R69" s="439"/>
      <c r="S69" s="439"/>
      <c r="T69" s="439"/>
      <c r="U69" s="439"/>
    </row>
    <row r="70" spans="1:21" s="435" customFormat="1" ht="31.5" customHeight="1" x14ac:dyDescent="0.2">
      <c r="A70" s="431" t="s">
        <v>89</v>
      </c>
      <c r="B70" s="432" t="s">
        <v>1322</v>
      </c>
      <c r="C70" s="431">
        <f>SUM(C71+C97+C123)</f>
        <v>173</v>
      </c>
      <c r="D70" s="431">
        <f t="shared" ref="D70:G70" si="22">SUM(D71+D97+D123)</f>
        <v>163</v>
      </c>
      <c r="E70" s="431">
        <f t="shared" si="22"/>
        <v>10</v>
      </c>
      <c r="F70" s="431">
        <f t="shared" si="22"/>
        <v>6</v>
      </c>
      <c r="G70" s="431">
        <f t="shared" si="22"/>
        <v>4</v>
      </c>
      <c r="H70" s="431"/>
      <c r="I70" s="443"/>
      <c r="J70" s="465"/>
      <c r="K70" s="443">
        <f t="shared" ref="K70:K71" si="23">2.34*2.34*12*10%</f>
        <v>6.5707199999999988</v>
      </c>
      <c r="L70" s="443">
        <f t="shared" ref="L70:L71" si="24">K70*G70</f>
        <v>26.282879999999995</v>
      </c>
      <c r="M70" s="434"/>
      <c r="N70" s="443">
        <f t="shared" ref="N70:N71" si="25">$M$9*G70</f>
        <v>26.28</v>
      </c>
      <c r="O70" s="434"/>
      <c r="P70" s="434"/>
      <c r="Q70" s="434"/>
      <c r="R70" s="434"/>
      <c r="S70" s="434"/>
      <c r="T70" s="434"/>
      <c r="U70" s="434"/>
    </row>
    <row r="71" spans="1:21" ht="33.6" customHeight="1" x14ac:dyDescent="0.2">
      <c r="A71" s="440" t="s">
        <v>433</v>
      </c>
      <c r="B71" s="441" t="s">
        <v>1323</v>
      </c>
      <c r="C71" s="440">
        <f>C72+C75+C91</f>
        <v>59</v>
      </c>
      <c r="D71" s="440">
        <f t="shared" ref="D71:G71" si="26">D72+D75+D91</f>
        <v>53</v>
      </c>
      <c r="E71" s="440">
        <f t="shared" si="26"/>
        <v>6</v>
      </c>
      <c r="F71" s="440">
        <f t="shared" si="26"/>
        <v>3</v>
      </c>
      <c r="G71" s="440">
        <f t="shared" si="26"/>
        <v>3</v>
      </c>
      <c r="H71" s="440"/>
      <c r="I71" s="443">
        <f t="shared" si="5"/>
        <v>295</v>
      </c>
      <c r="J71" s="615">
        <f>C71*$J$6</f>
        <v>236</v>
      </c>
      <c r="K71" s="443">
        <f t="shared" si="23"/>
        <v>6.5707199999999988</v>
      </c>
      <c r="L71" s="443">
        <f t="shared" si="24"/>
        <v>19.712159999999997</v>
      </c>
      <c r="M71" s="443"/>
      <c r="N71" s="443">
        <f t="shared" si="25"/>
        <v>19.71</v>
      </c>
      <c r="O71" s="443"/>
      <c r="P71" s="443"/>
      <c r="Q71" s="443"/>
      <c r="R71" s="443"/>
      <c r="S71" s="443"/>
      <c r="T71" s="443"/>
      <c r="U71" s="443"/>
    </row>
    <row r="72" spans="1:21" ht="22.5" hidden="1" customHeight="1" x14ac:dyDescent="0.2">
      <c r="A72" s="436">
        <v>1</v>
      </c>
      <c r="B72" s="444" t="s">
        <v>1296</v>
      </c>
      <c r="C72" s="445">
        <f>C73+C74</f>
        <v>3</v>
      </c>
      <c r="D72" s="436">
        <v>3</v>
      </c>
      <c r="E72" s="436">
        <f t="shared" ref="E72:G72" si="27">E73+E74</f>
        <v>0</v>
      </c>
      <c r="F72" s="436">
        <f t="shared" si="27"/>
        <v>0</v>
      </c>
      <c r="G72" s="436">
        <f t="shared" si="27"/>
        <v>0</v>
      </c>
      <c r="H72" s="436"/>
      <c r="I72" s="443"/>
      <c r="J72" s="450"/>
      <c r="K72" s="439"/>
      <c r="L72" s="439"/>
      <c r="M72" s="439"/>
      <c r="N72" s="439"/>
      <c r="O72" s="439"/>
      <c r="P72" s="439"/>
      <c r="Q72" s="439"/>
      <c r="R72" s="439"/>
      <c r="S72" s="439"/>
      <c r="T72" s="439"/>
      <c r="U72" s="439"/>
    </row>
    <row r="73" spans="1:21" ht="22.5" hidden="1" customHeight="1" x14ac:dyDescent="0.2">
      <c r="A73" s="446" t="s">
        <v>959</v>
      </c>
      <c r="B73" s="447" t="s">
        <v>1297</v>
      </c>
      <c r="C73" s="448">
        <v>1</v>
      </c>
      <c r="D73" s="446">
        <v>1</v>
      </c>
      <c r="E73" s="446"/>
      <c r="F73" s="449"/>
      <c r="G73" s="449"/>
      <c r="H73" s="449"/>
      <c r="I73" s="443"/>
      <c r="J73" s="450"/>
      <c r="K73" s="439"/>
      <c r="L73" s="439"/>
      <c r="M73" s="439"/>
      <c r="N73" s="439"/>
      <c r="O73" s="439"/>
      <c r="P73" s="439"/>
      <c r="Q73" s="439"/>
      <c r="R73" s="439"/>
      <c r="S73" s="439"/>
      <c r="T73" s="439"/>
      <c r="U73" s="439"/>
    </row>
    <row r="74" spans="1:21" ht="22.5" hidden="1" customHeight="1" x14ac:dyDescent="0.2">
      <c r="A74" s="446" t="s">
        <v>1009</v>
      </c>
      <c r="B74" s="447" t="s">
        <v>1298</v>
      </c>
      <c r="C74" s="448">
        <v>2</v>
      </c>
      <c r="D74" s="446">
        <v>2</v>
      </c>
      <c r="E74" s="446"/>
      <c r="F74" s="449"/>
      <c r="G74" s="449"/>
      <c r="H74" s="449"/>
      <c r="I74" s="443"/>
      <c r="J74" s="450"/>
      <c r="K74" s="439"/>
      <c r="L74" s="439"/>
      <c r="M74" s="439"/>
      <c r="N74" s="439"/>
      <c r="O74" s="439"/>
      <c r="P74" s="439"/>
      <c r="Q74" s="439"/>
      <c r="R74" s="439"/>
      <c r="S74" s="439"/>
      <c r="T74" s="439"/>
      <c r="U74" s="439"/>
    </row>
    <row r="75" spans="1:21" ht="22.5" hidden="1" customHeight="1" x14ac:dyDescent="0.2">
      <c r="A75" s="436">
        <v>2</v>
      </c>
      <c r="B75" s="444" t="s">
        <v>1307</v>
      </c>
      <c r="C75" s="445">
        <f>SUM(C76:C90)</f>
        <v>53</v>
      </c>
      <c r="D75" s="445">
        <f t="shared" ref="D75:F75" si="28">SUM(D76:D90)</f>
        <v>47</v>
      </c>
      <c r="E75" s="445">
        <f t="shared" si="28"/>
        <v>6</v>
      </c>
      <c r="F75" s="445">
        <f t="shared" si="28"/>
        <v>3</v>
      </c>
      <c r="G75" s="445">
        <v>3</v>
      </c>
      <c r="H75" s="445"/>
      <c r="I75" s="443"/>
      <c r="J75" s="450"/>
      <c r="K75" s="439"/>
      <c r="L75" s="439"/>
      <c r="M75" s="439"/>
      <c r="N75" s="439"/>
      <c r="O75" s="439"/>
      <c r="P75" s="439"/>
      <c r="Q75" s="439"/>
      <c r="R75" s="439"/>
      <c r="S75" s="439"/>
      <c r="T75" s="439"/>
      <c r="U75" s="439"/>
    </row>
    <row r="76" spans="1:21" ht="22.5" hidden="1" customHeight="1" x14ac:dyDescent="0.2">
      <c r="A76" s="446" t="s">
        <v>1015</v>
      </c>
      <c r="B76" s="447" t="s">
        <v>1308</v>
      </c>
      <c r="C76" s="448">
        <v>24</v>
      </c>
      <c r="D76" s="446">
        <v>21</v>
      </c>
      <c r="E76" s="446">
        <v>2</v>
      </c>
      <c r="F76" s="463">
        <v>2</v>
      </c>
      <c r="G76" s="449"/>
      <c r="H76" s="449"/>
      <c r="I76" s="443"/>
      <c r="J76" s="450"/>
      <c r="K76" s="439"/>
      <c r="L76" s="439"/>
      <c r="M76" s="439"/>
      <c r="N76" s="439"/>
      <c r="O76" s="439"/>
      <c r="P76" s="439"/>
      <c r="Q76" s="439"/>
      <c r="R76" s="439"/>
      <c r="S76" s="439"/>
      <c r="T76" s="439"/>
      <c r="U76" s="439"/>
    </row>
    <row r="77" spans="1:21" ht="22.5" hidden="1" customHeight="1" x14ac:dyDescent="0.2">
      <c r="A77" s="446" t="s">
        <v>970</v>
      </c>
      <c r="B77" s="447" t="s">
        <v>1324</v>
      </c>
      <c r="C77" s="448">
        <v>3</v>
      </c>
      <c r="D77" s="446">
        <v>3</v>
      </c>
      <c r="E77" s="446"/>
      <c r="F77" s="449"/>
      <c r="G77" s="449"/>
      <c r="H77" s="449"/>
      <c r="I77" s="443"/>
      <c r="J77" s="450"/>
      <c r="K77" s="439"/>
      <c r="L77" s="439"/>
      <c r="M77" s="439"/>
      <c r="N77" s="439"/>
      <c r="O77" s="439"/>
      <c r="P77" s="439"/>
      <c r="Q77" s="439"/>
      <c r="R77" s="439"/>
      <c r="S77" s="439"/>
      <c r="T77" s="439"/>
      <c r="U77" s="439"/>
    </row>
    <row r="78" spans="1:21" ht="22.5" hidden="1" customHeight="1" x14ac:dyDescent="0.2">
      <c r="A78" s="446" t="s">
        <v>1016</v>
      </c>
      <c r="B78" s="447" t="s">
        <v>1325</v>
      </c>
      <c r="C78" s="448">
        <v>5</v>
      </c>
      <c r="D78" s="446">
        <v>2</v>
      </c>
      <c r="E78" s="446">
        <v>3</v>
      </c>
      <c r="F78" s="449">
        <v>1</v>
      </c>
      <c r="G78" s="449">
        <v>3</v>
      </c>
      <c r="H78" s="449"/>
      <c r="I78" s="443"/>
      <c r="J78" s="450"/>
      <c r="K78" s="439"/>
      <c r="L78" s="439"/>
      <c r="M78" s="439"/>
      <c r="N78" s="439"/>
      <c r="O78" s="439"/>
      <c r="P78" s="439"/>
      <c r="Q78" s="439"/>
      <c r="R78" s="439"/>
      <c r="S78" s="439"/>
      <c r="T78" s="439"/>
      <c r="U78" s="439"/>
    </row>
    <row r="79" spans="1:21" ht="22.5" hidden="1" customHeight="1" x14ac:dyDescent="0.2">
      <c r="A79" s="446" t="s">
        <v>1017</v>
      </c>
      <c r="B79" s="447" t="s">
        <v>1326</v>
      </c>
      <c r="C79" s="448">
        <v>1</v>
      </c>
      <c r="D79" s="446">
        <v>1</v>
      </c>
      <c r="E79" s="446"/>
      <c r="F79" s="449"/>
      <c r="G79" s="449"/>
      <c r="H79" s="449"/>
      <c r="I79" s="443"/>
      <c r="J79" s="450"/>
      <c r="K79" s="439"/>
      <c r="L79" s="439"/>
      <c r="M79" s="439"/>
      <c r="N79" s="439"/>
      <c r="O79" s="439"/>
      <c r="P79" s="439"/>
      <c r="Q79" s="439"/>
      <c r="R79" s="439"/>
      <c r="S79" s="439"/>
      <c r="T79" s="439"/>
      <c r="U79" s="439"/>
    </row>
    <row r="80" spans="1:21" ht="22.5" hidden="1" customHeight="1" x14ac:dyDescent="0.2">
      <c r="A80" s="446" t="s">
        <v>1166</v>
      </c>
      <c r="B80" s="447" t="s">
        <v>1327</v>
      </c>
      <c r="C80" s="448">
        <v>2</v>
      </c>
      <c r="D80" s="446">
        <v>2</v>
      </c>
      <c r="E80" s="446"/>
      <c r="F80" s="449"/>
      <c r="G80" s="449"/>
      <c r="H80" s="449"/>
      <c r="I80" s="443"/>
      <c r="J80" s="450"/>
      <c r="K80" s="439"/>
      <c r="L80" s="439"/>
      <c r="M80" s="439"/>
      <c r="N80" s="439"/>
      <c r="O80" s="439"/>
      <c r="P80" s="439"/>
      <c r="Q80" s="439"/>
      <c r="R80" s="439"/>
      <c r="S80" s="439"/>
      <c r="T80" s="439"/>
      <c r="U80" s="439"/>
    </row>
    <row r="81" spans="1:21" ht="22.5" hidden="1" customHeight="1" x14ac:dyDescent="0.2">
      <c r="A81" s="446" t="s">
        <v>1313</v>
      </c>
      <c r="B81" s="447" t="s">
        <v>1328</v>
      </c>
      <c r="C81" s="462">
        <v>3</v>
      </c>
      <c r="D81" s="449">
        <v>3</v>
      </c>
      <c r="E81" s="449"/>
      <c r="F81" s="449"/>
      <c r="G81" s="449"/>
      <c r="H81" s="449"/>
      <c r="I81" s="443"/>
      <c r="J81" s="450"/>
      <c r="K81" s="439"/>
      <c r="L81" s="439"/>
      <c r="M81" s="439"/>
      <c r="N81" s="439"/>
      <c r="O81" s="439"/>
      <c r="P81" s="439"/>
      <c r="Q81" s="439"/>
      <c r="R81" s="439"/>
      <c r="S81" s="439"/>
      <c r="T81" s="439"/>
      <c r="U81" s="439"/>
    </row>
    <row r="82" spans="1:21" ht="22.5" hidden="1" customHeight="1" x14ac:dyDescent="0.2">
      <c r="A82" s="446" t="s">
        <v>1315</v>
      </c>
      <c r="B82" s="447" t="s">
        <v>1329</v>
      </c>
      <c r="C82" s="462">
        <v>2</v>
      </c>
      <c r="D82" s="449">
        <v>2</v>
      </c>
      <c r="E82" s="449"/>
      <c r="F82" s="449"/>
      <c r="G82" s="449"/>
      <c r="H82" s="449"/>
      <c r="I82" s="443"/>
      <c r="J82" s="450"/>
      <c r="K82" s="439"/>
      <c r="L82" s="439"/>
      <c r="M82" s="439"/>
      <c r="N82" s="439"/>
      <c r="O82" s="439"/>
      <c r="P82" s="439"/>
      <c r="Q82" s="439"/>
      <c r="R82" s="439"/>
      <c r="S82" s="439"/>
      <c r="T82" s="439"/>
      <c r="U82" s="439"/>
    </row>
    <row r="83" spans="1:21" ht="22.5" hidden="1" customHeight="1" x14ac:dyDescent="0.2">
      <c r="A83" s="446" t="s">
        <v>1330</v>
      </c>
      <c r="B83" s="447" t="s">
        <v>1331</v>
      </c>
      <c r="C83" s="462">
        <v>0</v>
      </c>
      <c r="D83" s="449">
        <v>0</v>
      </c>
      <c r="E83" s="449"/>
      <c r="F83" s="449"/>
      <c r="G83" s="449"/>
      <c r="H83" s="449"/>
      <c r="I83" s="443"/>
      <c r="J83" s="450"/>
      <c r="K83" s="439"/>
      <c r="L83" s="439"/>
      <c r="M83" s="439"/>
      <c r="N83" s="439"/>
      <c r="O83" s="439"/>
      <c r="P83" s="439"/>
      <c r="Q83" s="439"/>
      <c r="R83" s="439"/>
      <c r="S83" s="439"/>
      <c r="T83" s="439"/>
      <c r="U83" s="439"/>
    </row>
    <row r="84" spans="1:21" ht="22.5" hidden="1" customHeight="1" x14ac:dyDescent="0.2">
      <c r="A84" s="446" t="s">
        <v>1332</v>
      </c>
      <c r="B84" s="447" t="s">
        <v>1333</v>
      </c>
      <c r="C84" s="462">
        <v>1</v>
      </c>
      <c r="D84" s="449">
        <v>1</v>
      </c>
      <c r="E84" s="449"/>
      <c r="F84" s="449"/>
      <c r="G84" s="449"/>
      <c r="H84" s="449"/>
      <c r="I84" s="443"/>
      <c r="J84" s="450"/>
      <c r="K84" s="439"/>
      <c r="L84" s="439"/>
      <c r="M84" s="439"/>
      <c r="N84" s="439"/>
      <c r="O84" s="439"/>
      <c r="P84" s="439"/>
      <c r="Q84" s="439"/>
      <c r="R84" s="439"/>
      <c r="S84" s="439"/>
      <c r="T84" s="439"/>
      <c r="U84" s="439"/>
    </row>
    <row r="85" spans="1:21" ht="22.5" hidden="1" customHeight="1" x14ac:dyDescent="0.2">
      <c r="A85" s="446" t="s">
        <v>1334</v>
      </c>
      <c r="B85" s="456" t="s">
        <v>1309</v>
      </c>
      <c r="C85" s="462">
        <v>3</v>
      </c>
      <c r="D85" s="449">
        <v>2</v>
      </c>
      <c r="E85" s="449">
        <v>1</v>
      </c>
      <c r="F85" s="449"/>
      <c r="G85" s="449"/>
      <c r="H85" s="449"/>
      <c r="I85" s="443"/>
      <c r="J85" s="450"/>
      <c r="K85" s="439"/>
      <c r="L85" s="439"/>
      <c r="M85" s="439"/>
      <c r="N85" s="439"/>
      <c r="O85" s="439"/>
      <c r="P85" s="439"/>
      <c r="Q85" s="439"/>
      <c r="R85" s="439"/>
      <c r="S85" s="439"/>
      <c r="T85" s="439"/>
      <c r="U85" s="439"/>
    </row>
    <row r="86" spans="1:21" ht="22.5" hidden="1" customHeight="1" x14ac:dyDescent="0.2">
      <c r="A86" s="446" t="s">
        <v>1335</v>
      </c>
      <c r="B86" s="456" t="s">
        <v>1310</v>
      </c>
      <c r="C86" s="462">
        <v>3</v>
      </c>
      <c r="D86" s="449">
        <v>3</v>
      </c>
      <c r="E86" s="449">
        <v>0</v>
      </c>
      <c r="F86" s="449"/>
      <c r="G86" s="449"/>
      <c r="H86" s="449"/>
      <c r="I86" s="443"/>
      <c r="J86" s="450"/>
      <c r="K86" s="439"/>
      <c r="L86" s="439"/>
      <c r="M86" s="439"/>
      <c r="N86" s="439"/>
      <c r="O86" s="439"/>
      <c r="P86" s="439"/>
      <c r="Q86" s="439"/>
      <c r="R86" s="439"/>
      <c r="S86" s="439"/>
      <c r="T86" s="439"/>
      <c r="U86" s="439"/>
    </row>
    <row r="87" spans="1:21" ht="22.5" hidden="1" customHeight="1" x14ac:dyDescent="0.2">
      <c r="A87" s="446" t="s">
        <v>1336</v>
      </c>
      <c r="B87" s="456" t="s">
        <v>1311</v>
      </c>
      <c r="C87" s="462">
        <v>2</v>
      </c>
      <c r="D87" s="449">
        <v>2</v>
      </c>
      <c r="E87" s="449"/>
      <c r="F87" s="449"/>
      <c r="G87" s="449"/>
      <c r="H87" s="449"/>
      <c r="I87" s="443"/>
      <c r="J87" s="450"/>
      <c r="K87" s="439"/>
      <c r="L87" s="439"/>
      <c r="M87" s="439"/>
      <c r="N87" s="439"/>
      <c r="O87" s="439"/>
      <c r="P87" s="439"/>
      <c r="Q87" s="439"/>
      <c r="R87" s="439"/>
      <c r="S87" s="439"/>
      <c r="T87" s="439"/>
      <c r="U87" s="439"/>
    </row>
    <row r="88" spans="1:21" ht="22.5" hidden="1" customHeight="1" x14ac:dyDescent="0.2">
      <c r="A88" s="446" t="s">
        <v>1337</v>
      </c>
      <c r="B88" s="456" t="s">
        <v>1312</v>
      </c>
      <c r="C88" s="462">
        <v>1</v>
      </c>
      <c r="D88" s="449">
        <v>1</v>
      </c>
      <c r="E88" s="449"/>
      <c r="F88" s="449"/>
      <c r="G88" s="449"/>
      <c r="H88" s="449"/>
      <c r="I88" s="443"/>
      <c r="J88" s="450"/>
      <c r="K88" s="439"/>
      <c r="L88" s="439"/>
      <c r="M88" s="439"/>
      <c r="N88" s="439"/>
      <c r="O88" s="439"/>
      <c r="P88" s="439"/>
      <c r="Q88" s="439"/>
      <c r="R88" s="439"/>
      <c r="S88" s="439"/>
      <c r="T88" s="439"/>
      <c r="U88" s="439"/>
    </row>
    <row r="89" spans="1:21" ht="22.5" hidden="1" customHeight="1" x14ac:dyDescent="0.2">
      <c r="A89" s="446" t="s">
        <v>1338</v>
      </c>
      <c r="B89" s="456" t="s">
        <v>1314</v>
      </c>
      <c r="C89" s="462">
        <v>2</v>
      </c>
      <c r="D89" s="449">
        <v>3</v>
      </c>
      <c r="E89" s="449"/>
      <c r="F89" s="449"/>
      <c r="G89" s="449"/>
      <c r="H89" s="449"/>
      <c r="I89" s="443"/>
      <c r="J89" s="450"/>
      <c r="K89" s="439"/>
      <c r="L89" s="439"/>
      <c r="M89" s="439"/>
      <c r="N89" s="439"/>
      <c r="O89" s="439"/>
      <c r="P89" s="439"/>
      <c r="Q89" s="439"/>
      <c r="R89" s="439"/>
      <c r="S89" s="439"/>
      <c r="T89" s="439"/>
      <c r="U89" s="439"/>
    </row>
    <row r="90" spans="1:21" ht="22.5" hidden="1" customHeight="1" x14ac:dyDescent="0.2">
      <c r="A90" s="446" t="s">
        <v>1339</v>
      </c>
      <c r="B90" s="456" t="s">
        <v>1316</v>
      </c>
      <c r="C90" s="462">
        <v>1</v>
      </c>
      <c r="D90" s="449">
        <v>1</v>
      </c>
      <c r="E90" s="449"/>
      <c r="F90" s="449"/>
      <c r="G90" s="449"/>
      <c r="H90" s="449"/>
      <c r="I90" s="443"/>
      <c r="J90" s="450"/>
      <c r="K90" s="439"/>
      <c r="L90" s="439"/>
      <c r="M90" s="439"/>
      <c r="N90" s="439"/>
      <c r="O90" s="439"/>
      <c r="P90" s="439"/>
      <c r="Q90" s="439"/>
      <c r="R90" s="439"/>
      <c r="S90" s="439"/>
      <c r="T90" s="439"/>
      <c r="U90" s="439"/>
    </row>
    <row r="91" spans="1:21" ht="22.5" hidden="1" customHeight="1" x14ac:dyDescent="0.2">
      <c r="A91" s="436">
        <v>3</v>
      </c>
      <c r="B91" s="437" t="s">
        <v>1300</v>
      </c>
      <c r="C91" s="461">
        <f t="shared" ref="C91:G91" si="29">SUM(C92:C96)</f>
        <v>3</v>
      </c>
      <c r="D91" s="454">
        <f t="shared" si="29"/>
        <v>3</v>
      </c>
      <c r="E91" s="454">
        <f t="shared" si="29"/>
        <v>0</v>
      </c>
      <c r="F91" s="454">
        <f t="shared" si="29"/>
        <v>0</v>
      </c>
      <c r="G91" s="454">
        <f t="shared" si="29"/>
        <v>0</v>
      </c>
      <c r="H91" s="454"/>
      <c r="I91" s="443"/>
      <c r="J91" s="450"/>
      <c r="K91" s="439"/>
      <c r="L91" s="439"/>
      <c r="M91" s="439"/>
      <c r="N91" s="439"/>
      <c r="O91" s="439"/>
      <c r="P91" s="439"/>
      <c r="Q91" s="439"/>
      <c r="R91" s="439"/>
      <c r="S91" s="439"/>
      <c r="T91" s="439"/>
      <c r="U91" s="439"/>
    </row>
    <row r="92" spans="1:21" ht="22.5" hidden="1" customHeight="1" x14ac:dyDescent="0.2">
      <c r="A92" s="446" t="s">
        <v>1190</v>
      </c>
      <c r="B92" s="456" t="s">
        <v>1317</v>
      </c>
      <c r="C92" s="462">
        <v>1</v>
      </c>
      <c r="D92" s="449">
        <v>1</v>
      </c>
      <c r="E92" s="449"/>
      <c r="F92" s="449"/>
      <c r="G92" s="449"/>
      <c r="H92" s="449"/>
      <c r="I92" s="443"/>
      <c r="J92" s="450"/>
      <c r="K92" s="439"/>
      <c r="L92" s="439"/>
      <c r="M92" s="439"/>
      <c r="N92" s="439"/>
      <c r="O92" s="439"/>
      <c r="P92" s="439"/>
      <c r="Q92" s="439"/>
      <c r="R92" s="439"/>
      <c r="S92" s="439"/>
      <c r="T92" s="439"/>
      <c r="U92" s="439"/>
    </row>
    <row r="93" spans="1:21" ht="22.5" hidden="1" customHeight="1" x14ac:dyDescent="0.2">
      <c r="A93" s="446" t="s">
        <v>1195</v>
      </c>
      <c r="B93" s="456" t="s">
        <v>1301</v>
      </c>
      <c r="C93" s="462">
        <v>1</v>
      </c>
      <c r="D93" s="449">
        <v>1</v>
      </c>
      <c r="E93" s="449"/>
      <c r="F93" s="449"/>
      <c r="G93" s="449"/>
      <c r="H93" s="449"/>
      <c r="I93" s="443"/>
      <c r="J93" s="450"/>
      <c r="K93" s="439"/>
      <c r="L93" s="439"/>
      <c r="M93" s="439"/>
      <c r="N93" s="439"/>
      <c r="O93" s="439"/>
      <c r="P93" s="439"/>
      <c r="Q93" s="439"/>
      <c r="R93" s="439"/>
      <c r="S93" s="439"/>
      <c r="T93" s="439"/>
      <c r="U93" s="439"/>
    </row>
    <row r="94" spans="1:21" ht="22.5" hidden="1" customHeight="1" x14ac:dyDescent="0.2">
      <c r="A94" s="446" t="s">
        <v>1199</v>
      </c>
      <c r="B94" s="456" t="s">
        <v>1318</v>
      </c>
      <c r="C94" s="462">
        <v>1</v>
      </c>
      <c r="D94" s="449">
        <v>1</v>
      </c>
      <c r="E94" s="449"/>
      <c r="F94" s="449"/>
      <c r="G94" s="449"/>
      <c r="H94" s="449"/>
      <c r="I94" s="443"/>
      <c r="J94" s="450"/>
      <c r="K94" s="439"/>
      <c r="L94" s="439"/>
      <c r="M94" s="439"/>
      <c r="N94" s="439"/>
      <c r="O94" s="439"/>
      <c r="P94" s="439"/>
      <c r="Q94" s="439"/>
      <c r="R94" s="439"/>
      <c r="S94" s="439"/>
      <c r="T94" s="439"/>
      <c r="U94" s="439"/>
    </row>
    <row r="95" spans="1:21" ht="22.5" hidden="1" customHeight="1" x14ac:dyDescent="0.2">
      <c r="A95" s="446" t="s">
        <v>1201</v>
      </c>
      <c r="B95" s="456" t="s">
        <v>1319</v>
      </c>
      <c r="C95" s="462"/>
      <c r="D95" s="449"/>
      <c r="E95" s="449"/>
      <c r="F95" s="449"/>
      <c r="G95" s="449"/>
      <c r="H95" s="449"/>
      <c r="I95" s="443"/>
      <c r="J95" s="450"/>
      <c r="K95" s="439"/>
      <c r="L95" s="439"/>
      <c r="M95" s="439"/>
      <c r="N95" s="439"/>
      <c r="O95" s="439"/>
      <c r="P95" s="439"/>
      <c r="Q95" s="439"/>
      <c r="R95" s="439"/>
      <c r="S95" s="439"/>
      <c r="T95" s="439"/>
      <c r="U95" s="439"/>
    </row>
    <row r="96" spans="1:21" ht="22.5" hidden="1" customHeight="1" x14ac:dyDescent="0.2">
      <c r="A96" s="446" t="s">
        <v>1320</v>
      </c>
      <c r="B96" s="456" t="s">
        <v>1302</v>
      </c>
      <c r="C96" s="462"/>
      <c r="D96" s="449"/>
      <c r="E96" s="449"/>
      <c r="F96" s="449"/>
      <c r="G96" s="449"/>
      <c r="H96" s="449"/>
      <c r="I96" s="443"/>
      <c r="J96" s="450"/>
      <c r="K96" s="439"/>
      <c r="L96" s="439"/>
      <c r="M96" s="439"/>
      <c r="N96" s="439"/>
      <c r="O96" s="439"/>
      <c r="P96" s="439"/>
      <c r="Q96" s="439"/>
      <c r="R96" s="439"/>
      <c r="S96" s="439"/>
      <c r="T96" s="439"/>
      <c r="U96" s="439"/>
    </row>
    <row r="97" spans="1:21" ht="32.450000000000003" customHeight="1" x14ac:dyDescent="0.2">
      <c r="A97" s="440" t="s">
        <v>695</v>
      </c>
      <c r="B97" s="441" t="s">
        <v>1340</v>
      </c>
      <c r="C97" s="440">
        <f t="shared" ref="C97:G97" si="30">C98+C101+C117</f>
        <v>49</v>
      </c>
      <c r="D97" s="440">
        <f t="shared" si="30"/>
        <v>49</v>
      </c>
      <c r="E97" s="440">
        <f t="shared" si="30"/>
        <v>0</v>
      </c>
      <c r="F97" s="440">
        <f t="shared" si="30"/>
        <v>0</v>
      </c>
      <c r="G97" s="440">
        <f t="shared" si="30"/>
        <v>0</v>
      </c>
      <c r="H97" s="440"/>
      <c r="I97" s="443">
        <f t="shared" ref="I97:I123" si="31">C97*5</f>
        <v>245</v>
      </c>
      <c r="J97" s="615">
        <f>C97*$J$6</f>
        <v>196</v>
      </c>
      <c r="K97" s="443">
        <f>2.34*2.34*12*10%</f>
        <v>6.5707199999999988</v>
      </c>
      <c r="L97" s="443">
        <f>K97*G97</f>
        <v>0</v>
      </c>
      <c r="M97" s="443"/>
      <c r="N97" s="443">
        <f>$M$9*G97</f>
        <v>0</v>
      </c>
      <c r="O97" s="443"/>
      <c r="P97" s="443"/>
      <c r="Q97" s="443"/>
      <c r="R97" s="443"/>
      <c r="S97" s="443"/>
      <c r="T97" s="443"/>
      <c r="U97" s="443"/>
    </row>
    <row r="98" spans="1:21" ht="22.5" hidden="1" customHeight="1" x14ac:dyDescent="0.2">
      <c r="A98" s="436">
        <v>1</v>
      </c>
      <c r="B98" s="444" t="s">
        <v>1296</v>
      </c>
      <c r="C98" s="445">
        <f t="shared" ref="C98:G98" si="32">C99+C100</f>
        <v>3</v>
      </c>
      <c r="D98" s="436">
        <f t="shared" si="32"/>
        <v>3</v>
      </c>
      <c r="E98" s="436">
        <f t="shared" si="32"/>
        <v>0</v>
      </c>
      <c r="F98" s="436">
        <f t="shared" si="32"/>
        <v>0</v>
      </c>
      <c r="G98" s="436">
        <f t="shared" si="32"/>
        <v>0</v>
      </c>
      <c r="H98" s="436"/>
      <c r="I98" s="443"/>
      <c r="J98" s="450"/>
      <c r="K98" s="439"/>
      <c r="L98" s="439"/>
      <c r="M98" s="439"/>
      <c r="N98" s="439"/>
      <c r="O98" s="439"/>
      <c r="P98" s="439"/>
      <c r="Q98" s="439"/>
      <c r="R98" s="439"/>
      <c r="S98" s="439"/>
      <c r="T98" s="439"/>
      <c r="U98" s="439"/>
    </row>
    <row r="99" spans="1:21" ht="22.5" hidden="1" customHeight="1" x14ac:dyDescent="0.2">
      <c r="A99" s="446" t="s">
        <v>959</v>
      </c>
      <c r="B99" s="447" t="s">
        <v>1297</v>
      </c>
      <c r="C99" s="448">
        <v>1</v>
      </c>
      <c r="D99" s="446">
        <v>1</v>
      </c>
      <c r="E99" s="446"/>
      <c r="F99" s="449"/>
      <c r="G99" s="449"/>
      <c r="H99" s="449"/>
      <c r="I99" s="443"/>
      <c r="J99" s="450"/>
      <c r="K99" s="439"/>
      <c r="L99" s="439"/>
      <c r="M99" s="439"/>
      <c r="N99" s="439"/>
      <c r="O99" s="439"/>
      <c r="P99" s="439"/>
      <c r="Q99" s="439"/>
      <c r="R99" s="439"/>
      <c r="S99" s="439"/>
      <c r="T99" s="439"/>
      <c r="U99" s="439"/>
    </row>
    <row r="100" spans="1:21" ht="22.5" hidden="1" customHeight="1" x14ac:dyDescent="0.2">
      <c r="A100" s="446" t="s">
        <v>1009</v>
      </c>
      <c r="B100" s="447" t="s">
        <v>1298</v>
      </c>
      <c r="C100" s="448">
        <v>2</v>
      </c>
      <c r="D100" s="446">
        <v>2</v>
      </c>
      <c r="E100" s="446">
        <v>0</v>
      </c>
      <c r="F100" s="449"/>
      <c r="G100" s="449"/>
      <c r="H100" s="449"/>
      <c r="I100" s="443"/>
      <c r="J100" s="450"/>
      <c r="K100" s="439"/>
      <c r="L100" s="439"/>
      <c r="M100" s="439"/>
      <c r="N100" s="439"/>
      <c r="O100" s="439"/>
      <c r="P100" s="439"/>
      <c r="Q100" s="439"/>
      <c r="R100" s="439"/>
      <c r="S100" s="439"/>
      <c r="T100" s="439"/>
      <c r="U100" s="439"/>
    </row>
    <row r="101" spans="1:21" ht="22.5" hidden="1" customHeight="1" x14ac:dyDescent="0.2">
      <c r="A101" s="436">
        <v>2</v>
      </c>
      <c r="B101" s="444" t="s">
        <v>1307</v>
      </c>
      <c r="C101" s="445">
        <f t="shared" ref="C101:F101" si="33">SUM(C102:C116)</f>
        <v>44</v>
      </c>
      <c r="D101" s="436">
        <f t="shared" si="33"/>
        <v>44</v>
      </c>
      <c r="E101" s="436">
        <f t="shared" si="33"/>
        <v>0</v>
      </c>
      <c r="F101" s="436">
        <f t="shared" si="33"/>
        <v>0</v>
      </c>
      <c r="G101" s="436">
        <f>SUM(G102:G116)</f>
        <v>0</v>
      </c>
      <c r="H101" s="436"/>
      <c r="I101" s="443"/>
      <c r="J101" s="450"/>
      <c r="K101" s="439"/>
      <c r="L101" s="439"/>
      <c r="M101" s="439"/>
      <c r="N101" s="439"/>
      <c r="O101" s="439"/>
      <c r="P101" s="439"/>
      <c r="Q101" s="439"/>
      <c r="R101" s="439"/>
      <c r="S101" s="439"/>
      <c r="T101" s="439"/>
      <c r="U101" s="439"/>
    </row>
    <row r="102" spans="1:21" ht="22.5" hidden="1" customHeight="1" x14ac:dyDescent="0.2">
      <c r="A102" s="446" t="s">
        <v>1015</v>
      </c>
      <c r="B102" s="447" t="s">
        <v>1308</v>
      </c>
      <c r="C102" s="448">
        <v>22</v>
      </c>
      <c r="D102" s="446">
        <v>22</v>
      </c>
      <c r="E102" s="446"/>
      <c r="F102" s="449"/>
      <c r="G102" s="449"/>
      <c r="H102" s="450"/>
      <c r="I102" s="443"/>
      <c r="J102" s="450"/>
      <c r="K102" s="439"/>
      <c r="L102" s="439"/>
      <c r="M102" s="439"/>
      <c r="N102" s="439"/>
      <c r="O102" s="439"/>
      <c r="P102" s="439"/>
      <c r="Q102" s="439"/>
      <c r="R102" s="439"/>
      <c r="S102" s="439"/>
      <c r="T102" s="439"/>
      <c r="U102" s="439"/>
    </row>
    <row r="103" spans="1:21" ht="22.5" hidden="1" customHeight="1" x14ac:dyDescent="0.2">
      <c r="A103" s="446" t="s">
        <v>970</v>
      </c>
      <c r="B103" s="447" t="s">
        <v>1324</v>
      </c>
      <c r="C103" s="448">
        <v>4</v>
      </c>
      <c r="D103" s="446">
        <v>4</v>
      </c>
      <c r="E103" s="446"/>
      <c r="F103" s="449"/>
      <c r="G103" s="449"/>
      <c r="H103" s="450"/>
      <c r="I103" s="443"/>
      <c r="J103" s="450"/>
      <c r="K103" s="439"/>
      <c r="L103" s="439"/>
      <c r="M103" s="439"/>
      <c r="N103" s="439"/>
      <c r="O103" s="439"/>
      <c r="P103" s="439"/>
      <c r="Q103" s="439"/>
      <c r="R103" s="439"/>
      <c r="S103" s="439"/>
      <c r="T103" s="439"/>
      <c r="U103" s="439"/>
    </row>
    <row r="104" spans="1:21" ht="22.5" hidden="1" customHeight="1" x14ac:dyDescent="0.2">
      <c r="A104" s="446" t="s">
        <v>1016</v>
      </c>
      <c r="B104" s="447" t="s">
        <v>1325</v>
      </c>
      <c r="C104" s="448">
        <v>5</v>
      </c>
      <c r="D104" s="446">
        <v>4</v>
      </c>
      <c r="E104" s="446"/>
      <c r="F104" s="449"/>
      <c r="G104" s="449"/>
      <c r="H104" s="449"/>
      <c r="I104" s="443"/>
      <c r="J104" s="450"/>
      <c r="K104" s="439"/>
      <c r="L104" s="439"/>
      <c r="M104" s="439"/>
      <c r="N104" s="439"/>
      <c r="O104" s="439"/>
      <c r="P104" s="439"/>
      <c r="Q104" s="439"/>
      <c r="R104" s="439"/>
      <c r="S104" s="439"/>
      <c r="T104" s="439"/>
      <c r="U104" s="439"/>
    </row>
    <row r="105" spans="1:21" ht="22.5" hidden="1" customHeight="1" x14ac:dyDescent="0.2">
      <c r="A105" s="446" t="s">
        <v>1017</v>
      </c>
      <c r="B105" s="447" t="s">
        <v>1326</v>
      </c>
      <c r="C105" s="448">
        <v>0</v>
      </c>
      <c r="D105" s="446">
        <v>1</v>
      </c>
      <c r="E105" s="446"/>
      <c r="F105" s="449"/>
      <c r="G105" s="449"/>
      <c r="H105" s="449"/>
      <c r="I105" s="443"/>
      <c r="J105" s="450"/>
      <c r="K105" s="439"/>
      <c r="L105" s="439"/>
      <c r="M105" s="439"/>
      <c r="N105" s="439"/>
      <c r="O105" s="439"/>
      <c r="P105" s="439"/>
      <c r="Q105" s="439"/>
      <c r="R105" s="439"/>
      <c r="S105" s="439"/>
      <c r="T105" s="439"/>
      <c r="U105" s="439"/>
    </row>
    <row r="106" spans="1:21" ht="22.5" hidden="1" customHeight="1" x14ac:dyDescent="0.2">
      <c r="A106" s="446" t="s">
        <v>1166</v>
      </c>
      <c r="B106" s="447" t="s">
        <v>1327</v>
      </c>
      <c r="C106" s="448">
        <v>2</v>
      </c>
      <c r="D106" s="446">
        <v>2</v>
      </c>
      <c r="E106" s="446"/>
      <c r="F106" s="449"/>
      <c r="G106" s="449"/>
      <c r="H106" s="449"/>
      <c r="I106" s="443"/>
      <c r="J106" s="450"/>
      <c r="K106" s="439"/>
      <c r="L106" s="439"/>
      <c r="M106" s="439"/>
      <c r="N106" s="439"/>
      <c r="O106" s="439"/>
      <c r="P106" s="439"/>
      <c r="Q106" s="439"/>
      <c r="R106" s="439"/>
      <c r="S106" s="439"/>
      <c r="T106" s="439"/>
      <c r="U106" s="439"/>
    </row>
    <row r="107" spans="1:21" ht="22.5" hidden="1" customHeight="1" x14ac:dyDescent="0.2">
      <c r="A107" s="446" t="s">
        <v>1313</v>
      </c>
      <c r="B107" s="447" t="s">
        <v>1328</v>
      </c>
      <c r="C107" s="462">
        <v>1</v>
      </c>
      <c r="D107" s="446">
        <v>1</v>
      </c>
      <c r="E107" s="449"/>
      <c r="F107" s="449"/>
      <c r="G107" s="449"/>
      <c r="H107" s="449"/>
      <c r="I107" s="443"/>
      <c r="J107" s="450"/>
      <c r="K107" s="439"/>
      <c r="L107" s="439"/>
      <c r="M107" s="439"/>
      <c r="N107" s="439"/>
      <c r="O107" s="439"/>
      <c r="P107" s="439"/>
      <c r="Q107" s="439"/>
      <c r="R107" s="439"/>
      <c r="S107" s="439"/>
      <c r="T107" s="439"/>
      <c r="U107" s="439"/>
    </row>
    <row r="108" spans="1:21" ht="22.5" hidden="1" customHeight="1" x14ac:dyDescent="0.2">
      <c r="A108" s="446" t="s">
        <v>1315</v>
      </c>
      <c r="B108" s="447" t="s">
        <v>1329</v>
      </c>
      <c r="C108" s="462">
        <v>1</v>
      </c>
      <c r="D108" s="446">
        <v>1</v>
      </c>
      <c r="E108" s="449"/>
      <c r="F108" s="449"/>
      <c r="G108" s="449"/>
      <c r="H108" s="449"/>
      <c r="I108" s="443"/>
      <c r="J108" s="450"/>
      <c r="K108" s="439"/>
      <c r="L108" s="439"/>
      <c r="M108" s="439"/>
      <c r="N108" s="439"/>
      <c r="O108" s="439"/>
      <c r="P108" s="439"/>
      <c r="Q108" s="439"/>
      <c r="R108" s="439"/>
      <c r="S108" s="439"/>
      <c r="T108" s="439"/>
      <c r="U108" s="439"/>
    </row>
    <row r="109" spans="1:21" ht="22.5" hidden="1" customHeight="1" x14ac:dyDescent="0.2">
      <c r="A109" s="446" t="s">
        <v>1330</v>
      </c>
      <c r="B109" s="447" t="s">
        <v>1331</v>
      </c>
      <c r="C109" s="462">
        <v>1</v>
      </c>
      <c r="D109" s="446">
        <v>1</v>
      </c>
      <c r="E109" s="449"/>
      <c r="F109" s="449"/>
      <c r="G109" s="449"/>
      <c r="H109" s="449"/>
      <c r="I109" s="443"/>
      <c r="J109" s="450"/>
      <c r="K109" s="439"/>
      <c r="L109" s="439"/>
      <c r="M109" s="439"/>
      <c r="N109" s="439"/>
      <c r="O109" s="439"/>
      <c r="P109" s="439"/>
      <c r="Q109" s="439"/>
      <c r="R109" s="439"/>
      <c r="S109" s="439"/>
      <c r="T109" s="439"/>
      <c r="U109" s="439"/>
    </row>
    <row r="110" spans="1:21" ht="22.5" hidden="1" customHeight="1" x14ac:dyDescent="0.2">
      <c r="A110" s="446" t="s">
        <v>1332</v>
      </c>
      <c r="B110" s="447" t="s">
        <v>1341</v>
      </c>
      <c r="C110" s="462">
        <v>0</v>
      </c>
      <c r="D110" s="449">
        <v>0</v>
      </c>
      <c r="E110" s="449"/>
      <c r="F110" s="449"/>
      <c r="G110" s="449"/>
      <c r="H110" s="449"/>
      <c r="I110" s="443"/>
      <c r="J110" s="450"/>
      <c r="K110" s="439"/>
      <c r="L110" s="439"/>
      <c r="M110" s="439"/>
      <c r="N110" s="439"/>
      <c r="O110" s="439"/>
      <c r="P110" s="439"/>
      <c r="Q110" s="439"/>
      <c r="R110" s="439"/>
      <c r="S110" s="439"/>
      <c r="T110" s="439"/>
      <c r="U110" s="439"/>
    </row>
    <row r="111" spans="1:21" ht="22.5" hidden="1" customHeight="1" x14ac:dyDescent="0.2">
      <c r="A111" s="446" t="s">
        <v>1334</v>
      </c>
      <c r="B111" s="456" t="s">
        <v>1309</v>
      </c>
      <c r="C111" s="462">
        <v>3</v>
      </c>
      <c r="D111" s="449">
        <v>3</v>
      </c>
      <c r="E111" s="449"/>
      <c r="F111" s="449"/>
      <c r="G111" s="449"/>
      <c r="H111" s="449"/>
      <c r="I111" s="443"/>
      <c r="J111" s="450"/>
      <c r="K111" s="439"/>
      <c r="L111" s="439"/>
      <c r="M111" s="439"/>
      <c r="N111" s="439"/>
      <c r="O111" s="439"/>
      <c r="P111" s="439"/>
      <c r="Q111" s="439"/>
      <c r="R111" s="439"/>
      <c r="S111" s="439"/>
      <c r="T111" s="439"/>
      <c r="U111" s="439"/>
    </row>
    <row r="112" spans="1:21" ht="22.5" hidden="1" customHeight="1" x14ac:dyDescent="0.2">
      <c r="A112" s="446" t="s">
        <v>1335</v>
      </c>
      <c r="B112" s="456" t="s">
        <v>1310</v>
      </c>
      <c r="C112" s="462">
        <v>0</v>
      </c>
      <c r="D112" s="449">
        <v>0</v>
      </c>
      <c r="E112" s="449"/>
      <c r="F112" s="449"/>
      <c r="G112" s="449"/>
      <c r="H112" s="449"/>
      <c r="I112" s="443"/>
      <c r="J112" s="450"/>
      <c r="K112" s="439"/>
      <c r="L112" s="439"/>
      <c r="M112" s="439"/>
      <c r="N112" s="439"/>
      <c r="O112" s="439"/>
      <c r="P112" s="439"/>
      <c r="Q112" s="439"/>
      <c r="R112" s="439"/>
      <c r="S112" s="439"/>
      <c r="T112" s="439"/>
      <c r="U112" s="439"/>
    </row>
    <row r="113" spans="1:21" ht="22.5" hidden="1" customHeight="1" x14ac:dyDescent="0.2">
      <c r="A113" s="446" t="s">
        <v>1336</v>
      </c>
      <c r="B113" s="456" t="s">
        <v>1311</v>
      </c>
      <c r="C113" s="462">
        <v>2</v>
      </c>
      <c r="D113" s="449">
        <v>2</v>
      </c>
      <c r="E113" s="449"/>
      <c r="F113" s="449"/>
      <c r="G113" s="449"/>
      <c r="H113" s="449"/>
      <c r="I113" s="443"/>
      <c r="J113" s="450"/>
      <c r="K113" s="439"/>
      <c r="L113" s="439"/>
      <c r="M113" s="439"/>
      <c r="N113" s="439"/>
      <c r="O113" s="439"/>
      <c r="P113" s="439"/>
      <c r="Q113" s="439"/>
      <c r="R113" s="439"/>
      <c r="S113" s="439"/>
      <c r="T113" s="439"/>
      <c r="U113" s="439"/>
    </row>
    <row r="114" spans="1:21" ht="22.5" hidden="1" customHeight="1" x14ac:dyDescent="0.2">
      <c r="A114" s="446" t="s">
        <v>1337</v>
      </c>
      <c r="B114" s="456" t="s">
        <v>1312</v>
      </c>
      <c r="C114" s="462">
        <v>1</v>
      </c>
      <c r="D114" s="449">
        <v>1</v>
      </c>
      <c r="E114" s="449"/>
      <c r="F114" s="449"/>
      <c r="G114" s="449"/>
      <c r="H114" s="449"/>
      <c r="I114" s="443"/>
      <c r="J114" s="450"/>
      <c r="K114" s="439"/>
      <c r="L114" s="439"/>
      <c r="M114" s="439"/>
      <c r="N114" s="439"/>
      <c r="O114" s="439"/>
      <c r="P114" s="439"/>
      <c r="Q114" s="439"/>
      <c r="R114" s="439"/>
      <c r="S114" s="439"/>
      <c r="T114" s="439"/>
      <c r="U114" s="439"/>
    </row>
    <row r="115" spans="1:21" ht="22.5" hidden="1" customHeight="1" x14ac:dyDescent="0.2">
      <c r="A115" s="446" t="s">
        <v>1338</v>
      </c>
      <c r="B115" s="456" t="s">
        <v>1314</v>
      </c>
      <c r="C115" s="462">
        <v>2</v>
      </c>
      <c r="D115" s="449">
        <v>2</v>
      </c>
      <c r="E115" s="449"/>
      <c r="F115" s="449"/>
      <c r="G115" s="449"/>
      <c r="H115" s="449"/>
      <c r="I115" s="443"/>
      <c r="J115" s="450"/>
      <c r="K115" s="439"/>
      <c r="L115" s="439"/>
      <c r="M115" s="439"/>
      <c r="N115" s="439"/>
      <c r="O115" s="439"/>
      <c r="P115" s="439"/>
      <c r="Q115" s="439"/>
      <c r="R115" s="439"/>
      <c r="S115" s="439"/>
      <c r="T115" s="439"/>
      <c r="U115" s="439"/>
    </row>
    <row r="116" spans="1:21" ht="22.5" hidden="1" customHeight="1" x14ac:dyDescent="0.2">
      <c r="A116" s="446" t="s">
        <v>1339</v>
      </c>
      <c r="B116" s="456" t="s">
        <v>1316</v>
      </c>
      <c r="C116" s="462">
        <v>0</v>
      </c>
      <c r="D116" s="449">
        <v>0</v>
      </c>
      <c r="E116" s="449"/>
      <c r="F116" s="449"/>
      <c r="G116" s="449"/>
      <c r="H116" s="449"/>
      <c r="I116" s="443"/>
      <c r="J116" s="450"/>
      <c r="K116" s="439"/>
      <c r="L116" s="439"/>
      <c r="M116" s="439"/>
      <c r="N116" s="439"/>
      <c r="O116" s="439"/>
      <c r="P116" s="439"/>
      <c r="Q116" s="439"/>
      <c r="R116" s="439"/>
      <c r="S116" s="439"/>
      <c r="T116" s="439"/>
      <c r="U116" s="439"/>
    </row>
    <row r="117" spans="1:21" ht="22.5" hidden="1" customHeight="1" x14ac:dyDescent="0.2">
      <c r="A117" s="436">
        <v>3</v>
      </c>
      <c r="B117" s="437" t="s">
        <v>1300</v>
      </c>
      <c r="C117" s="461">
        <f t="shared" ref="C117:G117" si="34">SUM(C118:C122)</f>
        <v>2</v>
      </c>
      <c r="D117" s="454">
        <f t="shared" si="34"/>
        <v>2</v>
      </c>
      <c r="E117" s="454">
        <f t="shared" si="34"/>
        <v>0</v>
      </c>
      <c r="F117" s="454">
        <f t="shared" si="34"/>
        <v>0</v>
      </c>
      <c r="G117" s="454">
        <f t="shared" si="34"/>
        <v>0</v>
      </c>
      <c r="H117" s="454"/>
      <c r="I117" s="443"/>
      <c r="J117" s="450"/>
      <c r="K117" s="439"/>
      <c r="L117" s="439"/>
      <c r="M117" s="439"/>
      <c r="N117" s="439"/>
      <c r="O117" s="439"/>
      <c r="P117" s="439"/>
      <c r="Q117" s="439"/>
      <c r="R117" s="439"/>
      <c r="S117" s="439"/>
      <c r="T117" s="439"/>
      <c r="U117" s="439"/>
    </row>
    <row r="118" spans="1:21" ht="22.5" hidden="1" customHeight="1" x14ac:dyDescent="0.2">
      <c r="A118" s="446" t="s">
        <v>1190</v>
      </c>
      <c r="B118" s="456" t="s">
        <v>1317</v>
      </c>
      <c r="C118" s="462"/>
      <c r="D118" s="449"/>
      <c r="E118" s="449"/>
      <c r="F118" s="449"/>
      <c r="G118" s="449"/>
      <c r="H118" s="449"/>
      <c r="I118" s="443"/>
      <c r="J118" s="450"/>
      <c r="K118" s="439"/>
      <c r="L118" s="439"/>
      <c r="M118" s="439"/>
      <c r="N118" s="439"/>
      <c r="O118" s="439"/>
      <c r="P118" s="439"/>
      <c r="Q118" s="439"/>
      <c r="R118" s="439"/>
      <c r="S118" s="439"/>
      <c r="T118" s="439"/>
      <c r="U118" s="439"/>
    </row>
    <row r="119" spans="1:21" ht="22.5" hidden="1" customHeight="1" x14ac:dyDescent="0.2">
      <c r="A119" s="446" t="s">
        <v>1195</v>
      </c>
      <c r="B119" s="456" t="s">
        <v>1301</v>
      </c>
      <c r="C119" s="462">
        <v>1</v>
      </c>
      <c r="D119" s="449">
        <v>1</v>
      </c>
      <c r="E119" s="449"/>
      <c r="F119" s="449"/>
      <c r="G119" s="449"/>
      <c r="H119" s="449"/>
      <c r="I119" s="443"/>
      <c r="J119" s="450"/>
      <c r="K119" s="439"/>
      <c r="L119" s="439"/>
      <c r="M119" s="439"/>
      <c r="N119" s="439"/>
      <c r="O119" s="439"/>
      <c r="P119" s="439"/>
      <c r="Q119" s="439"/>
      <c r="R119" s="439"/>
      <c r="S119" s="439"/>
      <c r="T119" s="439"/>
      <c r="U119" s="439"/>
    </row>
    <row r="120" spans="1:21" ht="22.5" hidden="1" customHeight="1" x14ac:dyDescent="0.2">
      <c r="A120" s="446" t="s">
        <v>1199</v>
      </c>
      <c r="B120" s="456" t="s">
        <v>1318</v>
      </c>
      <c r="C120" s="462">
        <v>1</v>
      </c>
      <c r="D120" s="449">
        <v>1</v>
      </c>
      <c r="E120" s="449"/>
      <c r="F120" s="449"/>
      <c r="G120" s="449"/>
      <c r="H120" s="449"/>
      <c r="I120" s="443"/>
      <c r="J120" s="450"/>
      <c r="K120" s="439"/>
      <c r="L120" s="439"/>
      <c r="M120" s="439"/>
      <c r="N120" s="439"/>
      <c r="O120" s="439"/>
      <c r="P120" s="439"/>
      <c r="Q120" s="439"/>
      <c r="R120" s="439"/>
      <c r="S120" s="439"/>
      <c r="T120" s="439"/>
      <c r="U120" s="439"/>
    </row>
    <row r="121" spans="1:21" ht="22.5" hidden="1" customHeight="1" x14ac:dyDescent="0.2">
      <c r="A121" s="446" t="s">
        <v>1201</v>
      </c>
      <c r="B121" s="456" t="s">
        <v>1319</v>
      </c>
      <c r="C121" s="462"/>
      <c r="D121" s="449"/>
      <c r="E121" s="449"/>
      <c r="F121" s="449"/>
      <c r="G121" s="449"/>
      <c r="H121" s="449"/>
      <c r="I121" s="443"/>
      <c r="J121" s="450"/>
      <c r="K121" s="439"/>
      <c r="L121" s="439"/>
      <c r="M121" s="439"/>
      <c r="N121" s="439"/>
      <c r="O121" s="439"/>
      <c r="P121" s="439"/>
      <c r="Q121" s="439"/>
      <c r="R121" s="439"/>
      <c r="S121" s="439"/>
      <c r="T121" s="439"/>
      <c r="U121" s="439"/>
    </row>
    <row r="122" spans="1:21" ht="22.5" hidden="1" customHeight="1" x14ac:dyDescent="0.2">
      <c r="A122" s="446" t="s">
        <v>1320</v>
      </c>
      <c r="B122" s="456" t="s">
        <v>1302</v>
      </c>
      <c r="C122" s="462"/>
      <c r="D122" s="449"/>
      <c r="E122" s="449"/>
      <c r="F122" s="449"/>
      <c r="G122" s="449"/>
      <c r="H122" s="449"/>
      <c r="I122" s="443"/>
      <c r="J122" s="450"/>
      <c r="K122" s="439"/>
      <c r="L122" s="439"/>
      <c r="M122" s="439"/>
      <c r="N122" s="439"/>
      <c r="O122" s="439"/>
      <c r="P122" s="439"/>
      <c r="Q122" s="439"/>
      <c r="R122" s="439"/>
      <c r="S122" s="439"/>
      <c r="T122" s="439"/>
      <c r="U122" s="439"/>
    </row>
    <row r="123" spans="1:21" ht="33.6" customHeight="1" x14ac:dyDescent="0.2">
      <c r="A123" s="440" t="s">
        <v>883</v>
      </c>
      <c r="B123" s="441" t="s">
        <v>1342</v>
      </c>
      <c r="C123" s="440">
        <f t="shared" ref="C123:G123" si="35">C124+C127+C143</f>
        <v>65</v>
      </c>
      <c r="D123" s="440">
        <f t="shared" si="35"/>
        <v>61</v>
      </c>
      <c r="E123" s="440">
        <f t="shared" si="35"/>
        <v>4</v>
      </c>
      <c r="F123" s="440">
        <f t="shared" si="35"/>
        <v>3</v>
      </c>
      <c r="G123" s="440">
        <f t="shared" si="35"/>
        <v>1</v>
      </c>
      <c r="H123" s="440"/>
      <c r="I123" s="443">
        <f t="shared" si="31"/>
        <v>325</v>
      </c>
      <c r="J123" s="615">
        <f>C123*$J$6</f>
        <v>260</v>
      </c>
      <c r="K123" s="443">
        <f>2.34*2.34*12*10%</f>
        <v>6.5707199999999988</v>
      </c>
      <c r="L123" s="443">
        <f>K123*G123</f>
        <v>6.5707199999999988</v>
      </c>
      <c r="M123" s="443"/>
      <c r="N123" s="443">
        <f>$M$9*G123</f>
        <v>6.57</v>
      </c>
      <c r="O123" s="443"/>
      <c r="P123" s="443"/>
      <c r="Q123" s="443"/>
      <c r="R123" s="443"/>
      <c r="S123" s="443"/>
      <c r="T123" s="443"/>
      <c r="U123" s="443"/>
    </row>
    <row r="124" spans="1:21" ht="22.5" hidden="1" customHeight="1" x14ac:dyDescent="0.2">
      <c r="A124" s="436">
        <v>1</v>
      </c>
      <c r="B124" s="444" t="s">
        <v>1296</v>
      </c>
      <c r="C124" s="445">
        <f t="shared" ref="C124:G124" si="36">C125+C126</f>
        <v>3</v>
      </c>
      <c r="D124" s="436">
        <f t="shared" si="36"/>
        <v>3</v>
      </c>
      <c r="E124" s="436">
        <f t="shared" si="36"/>
        <v>0</v>
      </c>
      <c r="F124" s="436">
        <f t="shared" si="36"/>
        <v>0</v>
      </c>
      <c r="G124" s="436">
        <f t="shared" si="36"/>
        <v>0</v>
      </c>
      <c r="H124" s="436"/>
      <c r="I124" s="443"/>
      <c r="J124" s="450"/>
      <c r="K124" s="439"/>
      <c r="L124" s="439"/>
      <c r="M124" s="439"/>
      <c r="N124" s="439"/>
      <c r="O124" s="439"/>
      <c r="P124" s="439"/>
      <c r="Q124" s="439"/>
      <c r="R124" s="439"/>
      <c r="S124" s="439"/>
      <c r="T124" s="439"/>
      <c r="U124" s="439"/>
    </row>
    <row r="125" spans="1:21" ht="22.5" hidden="1" customHeight="1" x14ac:dyDescent="0.2">
      <c r="A125" s="446" t="s">
        <v>959</v>
      </c>
      <c r="B125" s="447" t="s">
        <v>1297</v>
      </c>
      <c r="C125" s="448">
        <v>1</v>
      </c>
      <c r="D125" s="446">
        <v>1</v>
      </c>
      <c r="E125" s="446"/>
      <c r="F125" s="449"/>
      <c r="G125" s="449"/>
      <c r="H125" s="449"/>
      <c r="I125" s="443"/>
      <c r="J125" s="450"/>
      <c r="K125" s="439"/>
      <c r="L125" s="439"/>
      <c r="M125" s="439"/>
      <c r="N125" s="439"/>
      <c r="O125" s="439"/>
      <c r="P125" s="439"/>
      <c r="Q125" s="439"/>
      <c r="R125" s="439"/>
      <c r="S125" s="439"/>
      <c r="T125" s="439"/>
      <c r="U125" s="439"/>
    </row>
    <row r="126" spans="1:21" ht="22.5" hidden="1" customHeight="1" x14ac:dyDescent="0.2">
      <c r="A126" s="446" t="s">
        <v>1009</v>
      </c>
      <c r="B126" s="447" t="s">
        <v>1298</v>
      </c>
      <c r="C126" s="448">
        <v>2</v>
      </c>
      <c r="D126" s="446">
        <v>2</v>
      </c>
      <c r="E126" s="446"/>
      <c r="F126" s="449"/>
      <c r="G126" s="449"/>
      <c r="H126" s="449"/>
      <c r="I126" s="443"/>
      <c r="J126" s="450"/>
      <c r="K126" s="439"/>
      <c r="L126" s="439"/>
      <c r="M126" s="439"/>
      <c r="N126" s="439"/>
      <c r="O126" s="439"/>
      <c r="P126" s="439"/>
      <c r="Q126" s="439"/>
      <c r="R126" s="439"/>
      <c r="S126" s="439"/>
      <c r="T126" s="439"/>
      <c r="U126" s="439"/>
    </row>
    <row r="127" spans="1:21" ht="22.5" hidden="1" customHeight="1" x14ac:dyDescent="0.2">
      <c r="A127" s="436">
        <v>2</v>
      </c>
      <c r="B127" s="444" t="s">
        <v>1307</v>
      </c>
      <c r="C127" s="445">
        <f t="shared" ref="C127:G127" si="37">SUM(C128:C142)</f>
        <v>59</v>
      </c>
      <c r="D127" s="436">
        <f t="shared" si="37"/>
        <v>55</v>
      </c>
      <c r="E127" s="436">
        <f t="shared" si="37"/>
        <v>4</v>
      </c>
      <c r="F127" s="436">
        <f t="shared" si="37"/>
        <v>3</v>
      </c>
      <c r="G127" s="436">
        <f t="shared" si="37"/>
        <v>1</v>
      </c>
      <c r="H127" s="436"/>
      <c r="I127" s="443"/>
      <c r="J127" s="450"/>
      <c r="K127" s="439"/>
      <c r="L127" s="439"/>
      <c r="M127" s="439"/>
      <c r="N127" s="439"/>
      <c r="O127" s="439"/>
      <c r="P127" s="439"/>
      <c r="Q127" s="439"/>
      <c r="R127" s="439"/>
      <c r="S127" s="439"/>
      <c r="T127" s="439"/>
      <c r="U127" s="439"/>
    </row>
    <row r="128" spans="1:21" ht="22.5" hidden="1" customHeight="1" x14ac:dyDescent="0.2">
      <c r="A128" s="446" t="s">
        <v>1015</v>
      </c>
      <c r="B128" s="447" t="s">
        <v>1308</v>
      </c>
      <c r="C128" s="448">
        <v>20</v>
      </c>
      <c r="D128" s="446">
        <v>17</v>
      </c>
      <c r="E128" s="446">
        <v>3</v>
      </c>
      <c r="F128" s="449"/>
      <c r="G128" s="449">
        <v>1</v>
      </c>
      <c r="H128" s="449"/>
      <c r="I128" s="443"/>
      <c r="J128" s="450"/>
      <c r="K128" s="439"/>
      <c r="L128" s="439"/>
      <c r="M128" s="439"/>
      <c r="N128" s="439"/>
      <c r="O128" s="439"/>
      <c r="P128" s="439"/>
      <c r="Q128" s="439"/>
      <c r="R128" s="439"/>
      <c r="S128" s="439"/>
      <c r="T128" s="439"/>
      <c r="U128" s="439"/>
    </row>
    <row r="129" spans="1:21" ht="22.5" hidden="1" customHeight="1" x14ac:dyDescent="0.2">
      <c r="A129" s="446" t="s">
        <v>970</v>
      </c>
      <c r="B129" s="447" t="s">
        <v>1324</v>
      </c>
      <c r="C129" s="448">
        <v>4</v>
      </c>
      <c r="D129" s="446">
        <v>4</v>
      </c>
      <c r="E129" s="446"/>
      <c r="F129" s="449"/>
      <c r="G129" s="449"/>
      <c r="H129" s="449"/>
      <c r="I129" s="443"/>
      <c r="J129" s="450"/>
      <c r="K129" s="439"/>
      <c r="L129" s="439"/>
      <c r="M129" s="439"/>
      <c r="N129" s="439"/>
      <c r="O129" s="439"/>
      <c r="P129" s="439"/>
      <c r="Q129" s="439"/>
      <c r="R129" s="439"/>
      <c r="S129" s="439"/>
      <c r="T129" s="439"/>
      <c r="U129" s="439"/>
    </row>
    <row r="130" spans="1:21" ht="22.5" hidden="1" customHeight="1" x14ac:dyDescent="0.2">
      <c r="A130" s="446" t="s">
        <v>1016</v>
      </c>
      <c r="B130" s="447" t="s">
        <v>1325</v>
      </c>
      <c r="C130" s="448">
        <v>9</v>
      </c>
      <c r="D130" s="446">
        <v>8</v>
      </c>
      <c r="E130" s="446">
        <v>1</v>
      </c>
      <c r="F130" s="463">
        <v>2</v>
      </c>
      <c r="G130" s="449"/>
      <c r="H130" s="449"/>
      <c r="I130" s="443"/>
      <c r="J130" s="450"/>
      <c r="K130" s="439"/>
      <c r="L130" s="439"/>
      <c r="M130" s="439"/>
      <c r="N130" s="439"/>
      <c r="O130" s="439"/>
      <c r="P130" s="439"/>
      <c r="Q130" s="439"/>
      <c r="R130" s="439"/>
      <c r="S130" s="439"/>
      <c r="T130" s="439"/>
      <c r="U130" s="439"/>
    </row>
    <row r="131" spans="1:21" ht="22.5" hidden="1" customHeight="1" x14ac:dyDescent="0.2">
      <c r="A131" s="446" t="s">
        <v>1017</v>
      </c>
      <c r="B131" s="447" t="s">
        <v>1326</v>
      </c>
      <c r="C131" s="448">
        <v>1</v>
      </c>
      <c r="D131" s="446">
        <v>1</v>
      </c>
      <c r="E131" s="446"/>
      <c r="F131" s="449"/>
      <c r="G131" s="449"/>
      <c r="H131" s="449"/>
      <c r="I131" s="443"/>
      <c r="J131" s="450"/>
      <c r="K131" s="439"/>
      <c r="L131" s="439"/>
      <c r="M131" s="439"/>
      <c r="N131" s="439"/>
      <c r="O131" s="439"/>
      <c r="P131" s="439"/>
      <c r="Q131" s="439"/>
      <c r="R131" s="439"/>
      <c r="S131" s="439"/>
      <c r="T131" s="439"/>
      <c r="U131" s="439"/>
    </row>
    <row r="132" spans="1:21" ht="22.5" hidden="1" customHeight="1" x14ac:dyDescent="0.2">
      <c r="A132" s="446" t="s">
        <v>1166</v>
      </c>
      <c r="B132" s="447" t="s">
        <v>1327</v>
      </c>
      <c r="C132" s="448">
        <v>3</v>
      </c>
      <c r="D132" s="446">
        <v>3</v>
      </c>
      <c r="E132" s="446"/>
      <c r="F132" s="449"/>
      <c r="G132" s="449"/>
      <c r="H132" s="449"/>
      <c r="I132" s="443"/>
      <c r="J132" s="450"/>
      <c r="K132" s="439"/>
      <c r="L132" s="439"/>
      <c r="M132" s="439"/>
      <c r="N132" s="439"/>
      <c r="O132" s="439"/>
      <c r="P132" s="439"/>
      <c r="Q132" s="439"/>
      <c r="R132" s="439"/>
      <c r="S132" s="439"/>
      <c r="T132" s="439"/>
      <c r="U132" s="439"/>
    </row>
    <row r="133" spans="1:21" ht="22.5" hidden="1" customHeight="1" x14ac:dyDescent="0.2">
      <c r="A133" s="446" t="s">
        <v>1313</v>
      </c>
      <c r="B133" s="447" t="s">
        <v>1328</v>
      </c>
      <c r="C133" s="462">
        <v>3</v>
      </c>
      <c r="D133" s="446">
        <v>3</v>
      </c>
      <c r="E133" s="449"/>
      <c r="F133" s="449"/>
      <c r="G133" s="449"/>
      <c r="H133" s="449"/>
      <c r="I133" s="443"/>
      <c r="J133" s="450"/>
      <c r="K133" s="439"/>
      <c r="L133" s="439"/>
      <c r="M133" s="439"/>
      <c r="N133" s="439"/>
      <c r="O133" s="439"/>
      <c r="P133" s="439"/>
      <c r="Q133" s="439"/>
      <c r="R133" s="439"/>
      <c r="S133" s="439"/>
      <c r="T133" s="439"/>
      <c r="U133" s="439"/>
    </row>
    <row r="134" spans="1:21" ht="22.5" hidden="1" customHeight="1" x14ac:dyDescent="0.2">
      <c r="A134" s="446" t="s">
        <v>1315</v>
      </c>
      <c r="B134" s="447" t="s">
        <v>1329</v>
      </c>
      <c r="C134" s="462">
        <v>4</v>
      </c>
      <c r="D134" s="449">
        <v>4</v>
      </c>
      <c r="E134" s="449"/>
      <c r="F134" s="449">
        <v>1</v>
      </c>
      <c r="G134" s="449"/>
      <c r="H134" s="449"/>
      <c r="I134" s="443"/>
      <c r="J134" s="450"/>
      <c r="K134" s="439"/>
      <c r="L134" s="439"/>
      <c r="M134" s="439"/>
      <c r="N134" s="439"/>
      <c r="O134" s="439"/>
      <c r="P134" s="439"/>
      <c r="Q134" s="439"/>
      <c r="R134" s="439"/>
      <c r="S134" s="439"/>
      <c r="T134" s="439"/>
      <c r="U134" s="439"/>
    </row>
    <row r="135" spans="1:21" ht="22.5" hidden="1" customHeight="1" x14ac:dyDescent="0.2">
      <c r="A135" s="446" t="s">
        <v>1330</v>
      </c>
      <c r="B135" s="447" t="s">
        <v>1331</v>
      </c>
      <c r="C135" s="462">
        <v>2</v>
      </c>
      <c r="D135" s="449">
        <v>2</v>
      </c>
      <c r="E135" s="449"/>
      <c r="F135" s="449"/>
      <c r="G135" s="449"/>
      <c r="H135" s="449"/>
      <c r="I135" s="443"/>
      <c r="J135" s="450"/>
      <c r="K135" s="439"/>
      <c r="L135" s="439"/>
      <c r="M135" s="439"/>
      <c r="N135" s="439"/>
      <c r="O135" s="439"/>
      <c r="P135" s="439"/>
      <c r="Q135" s="439"/>
      <c r="R135" s="439"/>
      <c r="S135" s="439"/>
      <c r="T135" s="439"/>
      <c r="U135" s="439"/>
    </row>
    <row r="136" spans="1:21" ht="22.5" hidden="1" customHeight="1" x14ac:dyDescent="0.2">
      <c r="A136" s="446" t="s">
        <v>1332</v>
      </c>
      <c r="B136" s="447" t="s">
        <v>1341</v>
      </c>
      <c r="C136" s="462">
        <v>0</v>
      </c>
      <c r="D136" s="449">
        <v>0</v>
      </c>
      <c r="E136" s="449"/>
      <c r="F136" s="449"/>
      <c r="G136" s="449"/>
      <c r="H136" s="449"/>
      <c r="I136" s="443"/>
      <c r="J136" s="450"/>
      <c r="K136" s="439"/>
      <c r="L136" s="439"/>
      <c r="M136" s="439"/>
      <c r="N136" s="439"/>
      <c r="O136" s="439"/>
      <c r="P136" s="439"/>
      <c r="Q136" s="439"/>
      <c r="R136" s="439"/>
      <c r="S136" s="439"/>
      <c r="T136" s="439"/>
      <c r="U136" s="439"/>
    </row>
    <row r="137" spans="1:21" ht="22.5" hidden="1" customHeight="1" x14ac:dyDescent="0.2">
      <c r="A137" s="446" t="s">
        <v>1334</v>
      </c>
      <c r="B137" s="456" t="s">
        <v>1309</v>
      </c>
      <c r="C137" s="462">
        <v>4</v>
      </c>
      <c r="D137" s="449">
        <v>4</v>
      </c>
      <c r="E137" s="449"/>
      <c r="F137" s="449"/>
      <c r="G137" s="449"/>
      <c r="H137" s="449"/>
      <c r="I137" s="443"/>
      <c r="J137" s="450"/>
      <c r="K137" s="439"/>
      <c r="L137" s="439"/>
      <c r="M137" s="439"/>
      <c r="N137" s="439"/>
      <c r="O137" s="439"/>
      <c r="P137" s="439"/>
      <c r="Q137" s="439"/>
      <c r="R137" s="439"/>
      <c r="S137" s="439"/>
      <c r="T137" s="439"/>
      <c r="U137" s="439"/>
    </row>
    <row r="138" spans="1:21" ht="22.5" hidden="1" customHeight="1" x14ac:dyDescent="0.2">
      <c r="A138" s="446" t="s">
        <v>1335</v>
      </c>
      <c r="B138" s="456" t="s">
        <v>1310</v>
      </c>
      <c r="C138" s="462">
        <v>0</v>
      </c>
      <c r="D138" s="449">
        <v>0</v>
      </c>
      <c r="E138" s="449"/>
      <c r="F138" s="449"/>
      <c r="G138" s="449"/>
      <c r="H138" s="449"/>
      <c r="I138" s="443"/>
      <c r="J138" s="450"/>
      <c r="K138" s="439"/>
      <c r="L138" s="439"/>
      <c r="M138" s="439"/>
      <c r="N138" s="439"/>
      <c r="O138" s="439"/>
      <c r="P138" s="439"/>
      <c r="Q138" s="439"/>
      <c r="R138" s="439"/>
      <c r="S138" s="439"/>
      <c r="T138" s="439"/>
      <c r="U138" s="439"/>
    </row>
    <row r="139" spans="1:21" ht="22.5" hidden="1" customHeight="1" x14ac:dyDescent="0.2">
      <c r="A139" s="446" t="s">
        <v>1336</v>
      </c>
      <c r="B139" s="456" t="s">
        <v>1311</v>
      </c>
      <c r="C139" s="462">
        <v>1</v>
      </c>
      <c r="D139" s="449">
        <v>1</v>
      </c>
      <c r="E139" s="449"/>
      <c r="F139" s="449"/>
      <c r="G139" s="449"/>
      <c r="H139" s="449"/>
      <c r="I139" s="443"/>
      <c r="J139" s="450"/>
      <c r="K139" s="439"/>
      <c r="L139" s="439"/>
      <c r="M139" s="439"/>
      <c r="N139" s="439"/>
      <c r="O139" s="439"/>
      <c r="P139" s="439"/>
      <c r="Q139" s="439"/>
      <c r="R139" s="439"/>
      <c r="S139" s="439"/>
      <c r="T139" s="439"/>
      <c r="U139" s="439"/>
    </row>
    <row r="140" spans="1:21" ht="22.5" hidden="1" customHeight="1" x14ac:dyDescent="0.2">
      <c r="A140" s="446" t="s">
        <v>1337</v>
      </c>
      <c r="B140" s="456" t="s">
        <v>1312</v>
      </c>
      <c r="C140" s="462">
        <v>2</v>
      </c>
      <c r="D140" s="449">
        <v>2</v>
      </c>
      <c r="E140" s="449"/>
      <c r="F140" s="449"/>
      <c r="G140" s="449"/>
      <c r="H140" s="449"/>
      <c r="I140" s="443"/>
      <c r="J140" s="450"/>
      <c r="K140" s="439"/>
      <c r="L140" s="439"/>
      <c r="M140" s="439"/>
      <c r="N140" s="439"/>
      <c r="O140" s="439"/>
      <c r="P140" s="439"/>
      <c r="Q140" s="439"/>
      <c r="R140" s="439"/>
      <c r="S140" s="439"/>
      <c r="T140" s="439"/>
      <c r="U140" s="439"/>
    </row>
    <row r="141" spans="1:21" ht="22.5" hidden="1" customHeight="1" x14ac:dyDescent="0.2">
      <c r="A141" s="446" t="s">
        <v>1338</v>
      </c>
      <c r="B141" s="456" t="s">
        <v>1314</v>
      </c>
      <c r="C141" s="462">
        <v>4</v>
      </c>
      <c r="D141" s="449">
        <v>4</v>
      </c>
      <c r="E141" s="449"/>
      <c r="F141" s="449"/>
      <c r="G141" s="449"/>
      <c r="H141" s="449"/>
      <c r="I141" s="443"/>
      <c r="J141" s="450"/>
      <c r="K141" s="439"/>
      <c r="L141" s="439"/>
      <c r="M141" s="439"/>
      <c r="N141" s="439"/>
      <c r="O141" s="439"/>
      <c r="P141" s="439"/>
      <c r="Q141" s="439"/>
      <c r="R141" s="439"/>
      <c r="S141" s="439"/>
      <c r="T141" s="439"/>
      <c r="U141" s="439"/>
    </row>
    <row r="142" spans="1:21" ht="22.5" hidden="1" customHeight="1" x14ac:dyDescent="0.2">
      <c r="A142" s="446" t="s">
        <v>1339</v>
      </c>
      <c r="B142" s="456" t="s">
        <v>1316</v>
      </c>
      <c r="C142" s="462">
        <v>2</v>
      </c>
      <c r="D142" s="449">
        <v>2</v>
      </c>
      <c r="E142" s="449"/>
      <c r="F142" s="449"/>
      <c r="G142" s="449"/>
      <c r="H142" s="449"/>
      <c r="I142" s="443"/>
      <c r="J142" s="450"/>
      <c r="K142" s="439"/>
      <c r="L142" s="439"/>
      <c r="M142" s="439"/>
      <c r="N142" s="439"/>
      <c r="O142" s="439"/>
      <c r="P142" s="439"/>
      <c r="Q142" s="439"/>
      <c r="R142" s="439"/>
      <c r="S142" s="439"/>
      <c r="T142" s="439"/>
      <c r="U142" s="439"/>
    </row>
    <row r="143" spans="1:21" ht="22.5" hidden="1" customHeight="1" x14ac:dyDescent="0.2">
      <c r="A143" s="436">
        <v>3</v>
      </c>
      <c r="B143" s="437" t="s">
        <v>1300</v>
      </c>
      <c r="C143" s="461">
        <f t="shared" ref="C143:G143" si="38">SUM(C144:C148)</f>
        <v>3</v>
      </c>
      <c r="D143" s="454">
        <f t="shared" si="38"/>
        <v>3</v>
      </c>
      <c r="E143" s="454">
        <f t="shared" si="38"/>
        <v>0</v>
      </c>
      <c r="F143" s="454">
        <f t="shared" si="38"/>
        <v>0</v>
      </c>
      <c r="G143" s="454">
        <f t="shared" si="38"/>
        <v>0</v>
      </c>
      <c r="H143" s="454"/>
      <c r="I143" s="443"/>
      <c r="J143" s="450"/>
      <c r="K143" s="439"/>
      <c r="L143" s="439"/>
      <c r="M143" s="439"/>
      <c r="N143" s="439"/>
      <c r="O143" s="439"/>
      <c r="P143" s="439"/>
      <c r="Q143" s="439"/>
      <c r="R143" s="439"/>
      <c r="S143" s="439"/>
      <c r="T143" s="439"/>
      <c r="U143" s="439"/>
    </row>
    <row r="144" spans="1:21" ht="22.5" hidden="1" customHeight="1" x14ac:dyDescent="0.2">
      <c r="A144" s="446" t="s">
        <v>1190</v>
      </c>
      <c r="B144" s="456" t="s">
        <v>1317</v>
      </c>
      <c r="C144" s="462">
        <v>1</v>
      </c>
      <c r="D144" s="449">
        <v>1</v>
      </c>
      <c r="E144" s="449"/>
      <c r="F144" s="449"/>
      <c r="G144" s="449"/>
      <c r="H144" s="449"/>
      <c r="I144" s="443"/>
      <c r="J144" s="450"/>
      <c r="K144" s="439"/>
      <c r="L144" s="439"/>
      <c r="M144" s="439"/>
      <c r="N144" s="439"/>
      <c r="O144" s="439"/>
      <c r="P144" s="439"/>
      <c r="Q144" s="439"/>
      <c r="R144" s="439"/>
      <c r="S144" s="439"/>
      <c r="T144" s="439"/>
      <c r="U144" s="439"/>
    </row>
    <row r="145" spans="1:21" ht="22.5" hidden="1" customHeight="1" x14ac:dyDescent="0.2">
      <c r="A145" s="446" t="s">
        <v>1195</v>
      </c>
      <c r="B145" s="456" t="s">
        <v>1301</v>
      </c>
      <c r="C145" s="462">
        <v>1</v>
      </c>
      <c r="D145" s="449">
        <v>1</v>
      </c>
      <c r="E145" s="449"/>
      <c r="F145" s="449"/>
      <c r="G145" s="449"/>
      <c r="H145" s="449"/>
      <c r="I145" s="443"/>
      <c r="J145" s="450"/>
      <c r="K145" s="439"/>
      <c r="L145" s="439"/>
      <c r="M145" s="439"/>
      <c r="N145" s="439"/>
      <c r="O145" s="439"/>
      <c r="P145" s="439"/>
      <c r="Q145" s="439"/>
      <c r="R145" s="439"/>
      <c r="S145" s="439"/>
      <c r="T145" s="439"/>
      <c r="U145" s="439"/>
    </row>
    <row r="146" spans="1:21" ht="22.5" hidden="1" customHeight="1" x14ac:dyDescent="0.2">
      <c r="A146" s="446" t="s">
        <v>1199</v>
      </c>
      <c r="B146" s="456" t="s">
        <v>1318</v>
      </c>
      <c r="C146" s="462">
        <v>1</v>
      </c>
      <c r="D146" s="449">
        <v>1</v>
      </c>
      <c r="E146" s="449"/>
      <c r="F146" s="449"/>
      <c r="G146" s="449"/>
      <c r="H146" s="449"/>
      <c r="I146" s="443"/>
      <c r="J146" s="450"/>
      <c r="K146" s="439"/>
      <c r="L146" s="439"/>
      <c r="M146" s="439"/>
      <c r="N146" s="439"/>
      <c r="O146" s="439"/>
      <c r="P146" s="439"/>
      <c r="Q146" s="439"/>
      <c r="R146" s="439"/>
      <c r="S146" s="439"/>
      <c r="T146" s="439"/>
      <c r="U146" s="439"/>
    </row>
    <row r="147" spans="1:21" ht="22.5" hidden="1" customHeight="1" x14ac:dyDescent="0.2">
      <c r="A147" s="446" t="s">
        <v>1201</v>
      </c>
      <c r="B147" s="456" t="s">
        <v>1319</v>
      </c>
      <c r="C147" s="462">
        <v>0</v>
      </c>
      <c r="D147" s="449"/>
      <c r="E147" s="449"/>
      <c r="F147" s="449"/>
      <c r="G147" s="449"/>
      <c r="H147" s="449"/>
      <c r="I147" s="443"/>
      <c r="J147" s="450"/>
      <c r="K147" s="439"/>
      <c r="L147" s="439"/>
      <c r="M147" s="439"/>
      <c r="N147" s="439"/>
      <c r="O147" s="439"/>
      <c r="P147" s="439"/>
      <c r="Q147" s="439"/>
      <c r="R147" s="439"/>
      <c r="S147" s="439"/>
      <c r="T147" s="439"/>
      <c r="U147" s="439"/>
    </row>
    <row r="148" spans="1:21" ht="22.5" hidden="1" customHeight="1" x14ac:dyDescent="0.2">
      <c r="A148" s="446" t="s">
        <v>1320</v>
      </c>
      <c r="B148" s="456" t="s">
        <v>1302</v>
      </c>
      <c r="C148" s="462">
        <v>0</v>
      </c>
      <c r="D148" s="449"/>
      <c r="E148" s="449"/>
      <c r="F148" s="449"/>
      <c r="G148" s="449"/>
      <c r="H148" s="449"/>
      <c r="I148" s="443"/>
      <c r="J148" s="450"/>
      <c r="K148" s="439"/>
      <c r="L148" s="439"/>
      <c r="M148" s="439"/>
      <c r="N148" s="439"/>
      <c r="O148" s="439"/>
      <c r="P148" s="439"/>
      <c r="Q148" s="439"/>
      <c r="R148" s="439"/>
      <c r="S148" s="439"/>
      <c r="T148" s="439"/>
      <c r="U148" s="439"/>
    </row>
    <row r="152" spans="1:21" ht="15" customHeight="1" x14ac:dyDescent="0.2">
      <c r="C152" s="426">
        <f t="shared" ref="C152:G152" si="39">SUM(C9:C150)</f>
        <v>1331</v>
      </c>
      <c r="D152" s="426">
        <f t="shared" si="39"/>
        <v>1261</v>
      </c>
      <c r="E152" s="426">
        <f t="shared" si="39"/>
        <v>70</v>
      </c>
      <c r="F152" s="426">
        <f t="shared" si="39"/>
        <v>44</v>
      </c>
      <c r="G152" s="426">
        <f t="shared" si="39"/>
        <v>30</v>
      </c>
      <c r="H152" s="426">
        <f>SUM(H9:H150)</f>
        <v>0</v>
      </c>
      <c r="I152" s="426">
        <f>SUM(I9:I150)</f>
        <v>1975</v>
      </c>
      <c r="J152" s="612">
        <f>SUM(J9:J150)</f>
        <v>1580</v>
      </c>
    </row>
  </sheetData>
  <autoFilter ref="A6:X148" xr:uid="{990BA58F-DEEE-4898-9A68-CF5D894B638E}">
    <filterColumn colId="1">
      <filters>
        <filter val="KHỐI TH-THCS"/>
        <filter val="KHỐI TIỂU HỌC"/>
        <filter val="TỔNG"/>
        <filter val="Trường Mầm non Chiềng Lương, xã Chiềng Lương: 47 biên chế"/>
        <filter val="Trường Mầm non Nà Ớt, xã Nà Ớt : 29 biên chế"/>
        <filter val="Trường Mầm non Phiêng Pằn, xã Phiêng Pằn: 53 biên chế"/>
        <filter val="Trường PTDTBT TH-THCS Nà Ớt, xã Nà Ớt: 49 biên chế"/>
        <filter val="Trường PTDTBT TH-THCS Phiêng Pằn, xã Phiêng Pằn: 65 biên chế"/>
        <filter val="Trường TH - THCS Chiềng Lương, xã Chiềng Lương: 59 biên chế"/>
        <filter val="Trường Tiểu học Chiềng Lương, xã Chiềng Lương: 44 biên chế"/>
        <filter val="Trường Tiểu học Phiêng Pằn, xã Phiêng Pằn: 49 biên chế"/>
      </filters>
    </filterColumn>
  </autoFilter>
  <mergeCells count="11">
    <mergeCell ref="H5:H6"/>
    <mergeCell ref="A1:H1"/>
    <mergeCell ref="A2:H2"/>
    <mergeCell ref="A3:H3"/>
    <mergeCell ref="A5:A6"/>
    <mergeCell ref="B5:B6"/>
    <mergeCell ref="C5:C6"/>
    <mergeCell ref="D5:D6"/>
    <mergeCell ref="E5:E6"/>
    <mergeCell ref="F5:F6"/>
    <mergeCell ref="G5:G6"/>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97558519241921"/>
  </sheetPr>
  <dimension ref="A1:M27"/>
  <sheetViews>
    <sheetView workbookViewId="0">
      <selection activeCell="B56" sqref="B56"/>
    </sheetView>
  </sheetViews>
  <sheetFormatPr defaultColWidth="9.140625" defaultRowHeight="15" x14ac:dyDescent="0.25"/>
  <cols>
    <col min="1" max="1" width="6" style="1" customWidth="1"/>
    <col min="2" max="2" width="37.140625" style="1" customWidth="1"/>
    <col min="3" max="16384" width="9.140625" style="1"/>
  </cols>
  <sheetData>
    <row r="1" spans="1:13" x14ac:dyDescent="0.25">
      <c r="A1" s="691" t="s">
        <v>178</v>
      </c>
      <c r="B1" s="691"/>
      <c r="C1" s="691"/>
      <c r="D1" s="691"/>
      <c r="E1" s="691"/>
      <c r="F1" s="691"/>
      <c r="G1" s="691"/>
      <c r="H1" s="691"/>
      <c r="I1" s="691"/>
      <c r="J1" s="691"/>
      <c r="K1" s="691"/>
      <c r="L1" s="691"/>
      <c r="M1" s="691"/>
    </row>
    <row r="2" spans="1:13" ht="41.25" customHeight="1" x14ac:dyDescent="0.25">
      <c r="A2" s="686" t="s">
        <v>179</v>
      </c>
      <c r="B2" s="686"/>
      <c r="C2" s="686"/>
      <c r="D2" s="686"/>
      <c r="E2" s="686"/>
      <c r="F2" s="686"/>
      <c r="G2" s="686"/>
      <c r="H2" s="686"/>
      <c r="I2" s="686"/>
      <c r="J2" s="686"/>
      <c r="K2" s="686"/>
      <c r="L2" s="686"/>
      <c r="M2" s="686"/>
    </row>
    <row r="3" spans="1:13" x14ac:dyDescent="0.25">
      <c r="A3" s="692" t="s">
        <v>126</v>
      </c>
      <c r="B3" s="692"/>
      <c r="C3" s="692"/>
      <c r="D3" s="692"/>
      <c r="E3" s="692"/>
      <c r="F3" s="692"/>
      <c r="G3" s="692"/>
      <c r="H3" s="692"/>
      <c r="I3" s="692"/>
      <c r="J3" s="692"/>
      <c r="K3" s="692"/>
      <c r="L3" s="692"/>
      <c r="M3" s="692"/>
    </row>
    <row r="4" spans="1:13" x14ac:dyDescent="0.25">
      <c r="K4" s="693" t="s">
        <v>56</v>
      </c>
      <c r="L4" s="693"/>
      <c r="M4" s="693"/>
    </row>
    <row r="5" spans="1:13" ht="23.25" customHeight="1" x14ac:dyDescent="0.25">
      <c r="A5" s="690" t="s">
        <v>3</v>
      </c>
      <c r="B5" s="690" t="s">
        <v>180</v>
      </c>
      <c r="C5" s="690" t="s">
        <v>181</v>
      </c>
      <c r="D5" s="690" t="s">
        <v>182</v>
      </c>
      <c r="E5" s="690" t="s">
        <v>183</v>
      </c>
      <c r="F5" s="690" t="s">
        <v>184</v>
      </c>
      <c r="G5" s="690"/>
      <c r="H5" s="690"/>
      <c r="I5" s="690" t="s">
        <v>185</v>
      </c>
      <c r="J5" s="690"/>
      <c r="K5" s="690" t="s">
        <v>186</v>
      </c>
      <c r="L5" s="690"/>
      <c r="M5" s="690" t="s">
        <v>129</v>
      </c>
    </row>
    <row r="6" spans="1:13" ht="36.75" customHeight="1" x14ac:dyDescent="0.25">
      <c r="A6" s="690"/>
      <c r="B6" s="690"/>
      <c r="C6" s="690"/>
      <c r="D6" s="690"/>
      <c r="E6" s="690"/>
      <c r="F6" s="690" t="s">
        <v>187</v>
      </c>
      <c r="G6" s="690" t="s">
        <v>188</v>
      </c>
      <c r="H6" s="690"/>
      <c r="I6" s="690"/>
      <c r="J6" s="690"/>
      <c r="K6" s="690"/>
      <c r="L6" s="690"/>
      <c r="M6" s="690"/>
    </row>
    <row r="7" spans="1:13" ht="71.25" x14ac:dyDescent="0.25">
      <c r="A7" s="690"/>
      <c r="B7" s="690"/>
      <c r="C7" s="690"/>
      <c r="D7" s="690"/>
      <c r="E7" s="690"/>
      <c r="F7" s="690"/>
      <c r="G7" s="2" t="s">
        <v>189</v>
      </c>
      <c r="H7" s="2" t="s">
        <v>190</v>
      </c>
      <c r="I7" s="2" t="s">
        <v>130</v>
      </c>
      <c r="J7" s="2" t="s">
        <v>190</v>
      </c>
      <c r="K7" s="2" t="s">
        <v>130</v>
      </c>
      <c r="L7" s="2" t="s">
        <v>190</v>
      </c>
      <c r="M7" s="690"/>
    </row>
    <row r="8" spans="1:13" x14ac:dyDescent="0.25">
      <c r="A8" s="2" t="s">
        <v>15</v>
      </c>
      <c r="B8" s="2" t="s">
        <v>16</v>
      </c>
      <c r="C8" s="2">
        <v>1</v>
      </c>
      <c r="D8" s="2">
        <v>2</v>
      </c>
      <c r="E8" s="2">
        <v>3</v>
      </c>
      <c r="F8" s="2">
        <v>4</v>
      </c>
      <c r="G8" s="2">
        <v>5</v>
      </c>
      <c r="H8" s="2">
        <v>6</v>
      </c>
      <c r="I8" s="2">
        <v>7</v>
      </c>
      <c r="J8" s="2">
        <v>8</v>
      </c>
      <c r="K8" s="2">
        <v>9</v>
      </c>
      <c r="L8" s="2">
        <v>10</v>
      </c>
      <c r="M8" s="2">
        <v>11</v>
      </c>
    </row>
    <row r="9" spans="1:13" x14ac:dyDescent="0.25">
      <c r="A9" s="2"/>
      <c r="B9" s="2" t="s">
        <v>130</v>
      </c>
      <c r="C9" s="2"/>
      <c r="D9" s="2"/>
      <c r="E9" s="2"/>
      <c r="F9" s="2"/>
      <c r="G9" s="2"/>
      <c r="H9" s="2"/>
      <c r="I9" s="2"/>
      <c r="J9" s="2"/>
      <c r="K9" s="2"/>
      <c r="L9" s="2"/>
      <c r="M9" s="2"/>
    </row>
    <row r="10" spans="1:13" x14ac:dyDescent="0.25">
      <c r="A10" s="2" t="s">
        <v>15</v>
      </c>
      <c r="B10" s="700" t="s">
        <v>191</v>
      </c>
      <c r="C10" s="700"/>
      <c r="D10" s="700"/>
      <c r="E10" s="700"/>
      <c r="F10" s="3"/>
      <c r="G10" s="3"/>
      <c r="H10" s="3"/>
      <c r="I10" s="3"/>
      <c r="J10" s="3"/>
      <c r="K10" s="3"/>
      <c r="L10" s="3"/>
      <c r="M10" s="3"/>
    </row>
    <row r="11" spans="1:13" x14ac:dyDescent="0.25">
      <c r="A11" s="2" t="s">
        <v>83</v>
      </c>
      <c r="B11" s="700" t="s">
        <v>192</v>
      </c>
      <c r="C11" s="700"/>
      <c r="D11" s="700"/>
      <c r="E11" s="3"/>
      <c r="F11" s="3"/>
      <c r="G11" s="3"/>
      <c r="H11" s="3"/>
      <c r="I11" s="3"/>
      <c r="J11" s="3"/>
      <c r="K11" s="3"/>
      <c r="L11" s="3"/>
      <c r="M11" s="3"/>
    </row>
    <row r="12" spans="1:13" x14ac:dyDescent="0.25">
      <c r="A12" s="2">
        <v>1</v>
      </c>
      <c r="B12" s="14" t="s">
        <v>193</v>
      </c>
      <c r="C12" s="3"/>
      <c r="D12" s="3"/>
      <c r="E12" s="3"/>
      <c r="F12" s="3"/>
      <c r="G12" s="3"/>
      <c r="H12" s="3"/>
      <c r="I12" s="3"/>
      <c r="J12" s="3"/>
      <c r="K12" s="3"/>
      <c r="L12" s="3"/>
      <c r="M12" s="3"/>
    </row>
    <row r="13" spans="1:13" x14ac:dyDescent="0.25">
      <c r="A13" s="3" t="s">
        <v>22</v>
      </c>
      <c r="B13" s="4" t="s">
        <v>194</v>
      </c>
      <c r="C13" s="3"/>
      <c r="D13" s="3"/>
      <c r="E13" s="3"/>
      <c r="F13" s="3"/>
      <c r="G13" s="3"/>
      <c r="H13" s="3"/>
      <c r="I13" s="3"/>
      <c r="J13" s="3"/>
      <c r="K13" s="3"/>
      <c r="L13" s="3"/>
      <c r="M13" s="3"/>
    </row>
    <row r="14" spans="1:13" x14ac:dyDescent="0.25">
      <c r="A14" s="3" t="s">
        <v>22</v>
      </c>
      <c r="B14" s="4" t="s">
        <v>177</v>
      </c>
      <c r="C14" s="3"/>
      <c r="D14" s="3"/>
      <c r="E14" s="3"/>
      <c r="F14" s="3"/>
      <c r="G14" s="3"/>
      <c r="H14" s="3"/>
      <c r="I14" s="3"/>
      <c r="J14" s="3"/>
      <c r="K14" s="3"/>
      <c r="L14" s="3"/>
      <c r="M14" s="3"/>
    </row>
    <row r="15" spans="1:13" x14ac:dyDescent="0.25">
      <c r="A15" s="2">
        <v>2</v>
      </c>
      <c r="B15" s="14" t="s">
        <v>195</v>
      </c>
      <c r="C15" s="3"/>
      <c r="D15" s="3"/>
      <c r="E15" s="3"/>
      <c r="F15" s="3"/>
      <c r="G15" s="3"/>
      <c r="H15" s="3"/>
      <c r="I15" s="3"/>
      <c r="J15" s="3"/>
      <c r="K15" s="3"/>
      <c r="L15" s="3"/>
      <c r="M15" s="3"/>
    </row>
    <row r="16" spans="1:13" x14ac:dyDescent="0.25">
      <c r="A16" s="2" t="s">
        <v>144</v>
      </c>
      <c r="B16" s="700" t="s">
        <v>196</v>
      </c>
      <c r="C16" s="700"/>
      <c r="D16" s="700"/>
      <c r="E16" s="700"/>
      <c r="F16" s="700"/>
      <c r="G16" s="700"/>
      <c r="H16" s="3"/>
      <c r="I16" s="3"/>
      <c r="J16" s="3"/>
      <c r="K16" s="3"/>
      <c r="L16" s="3"/>
      <c r="M16" s="3"/>
    </row>
    <row r="17" spans="1:13" x14ac:dyDescent="0.25">
      <c r="A17" s="3" t="s">
        <v>22</v>
      </c>
      <c r="B17" s="4" t="s">
        <v>197</v>
      </c>
      <c r="C17" s="3"/>
      <c r="D17" s="3"/>
      <c r="E17" s="3"/>
      <c r="F17" s="3"/>
      <c r="G17" s="3"/>
      <c r="H17" s="3"/>
      <c r="I17" s="3"/>
      <c r="J17" s="3"/>
      <c r="K17" s="3"/>
      <c r="L17" s="3"/>
      <c r="M17" s="3"/>
    </row>
    <row r="18" spans="1:13" x14ac:dyDescent="0.25">
      <c r="A18" s="3" t="s">
        <v>22</v>
      </c>
      <c r="B18" s="4" t="s">
        <v>198</v>
      </c>
      <c r="C18" s="3"/>
      <c r="D18" s="3"/>
      <c r="E18" s="3"/>
      <c r="F18" s="3"/>
      <c r="G18" s="3"/>
      <c r="H18" s="3"/>
      <c r="I18" s="3"/>
      <c r="J18" s="3"/>
      <c r="K18" s="3"/>
      <c r="L18" s="3"/>
      <c r="M18" s="3"/>
    </row>
    <row r="19" spans="1:13" x14ac:dyDescent="0.25">
      <c r="A19" s="2" t="s">
        <v>146</v>
      </c>
      <c r="B19" s="700" t="s">
        <v>199</v>
      </c>
      <c r="C19" s="700"/>
      <c r="D19" s="700"/>
      <c r="E19" s="700"/>
      <c r="F19" s="3"/>
      <c r="G19" s="3"/>
      <c r="H19" s="3"/>
      <c r="I19" s="3"/>
      <c r="J19" s="3"/>
      <c r="K19" s="3"/>
      <c r="L19" s="3"/>
      <c r="M19" s="3"/>
    </row>
    <row r="20" spans="1:13" x14ac:dyDescent="0.25">
      <c r="A20" s="3" t="s">
        <v>22</v>
      </c>
      <c r="B20" s="4" t="s">
        <v>200</v>
      </c>
      <c r="C20" s="3"/>
      <c r="D20" s="3"/>
      <c r="E20" s="3"/>
      <c r="F20" s="3"/>
      <c r="G20" s="3"/>
      <c r="H20" s="3"/>
      <c r="I20" s="3"/>
      <c r="J20" s="3"/>
      <c r="K20" s="3"/>
      <c r="L20" s="3"/>
      <c r="M20" s="3"/>
    </row>
    <row r="21" spans="1:13" x14ac:dyDescent="0.25">
      <c r="A21" s="3" t="s">
        <v>22</v>
      </c>
      <c r="B21" s="4" t="s">
        <v>201</v>
      </c>
      <c r="C21" s="3"/>
      <c r="D21" s="3"/>
      <c r="E21" s="3"/>
      <c r="F21" s="3"/>
      <c r="G21" s="3"/>
      <c r="H21" s="3"/>
      <c r="I21" s="3"/>
      <c r="J21" s="3"/>
      <c r="K21" s="3"/>
      <c r="L21" s="3"/>
      <c r="M21" s="3"/>
    </row>
    <row r="22" spans="1:13" x14ac:dyDescent="0.25">
      <c r="A22" s="2" t="s">
        <v>70</v>
      </c>
      <c r="B22" s="700" t="s">
        <v>192</v>
      </c>
      <c r="C22" s="700"/>
      <c r="D22" s="700"/>
      <c r="E22" s="3"/>
      <c r="F22" s="3"/>
      <c r="G22" s="3"/>
      <c r="H22" s="3"/>
      <c r="I22" s="3"/>
      <c r="J22" s="3"/>
      <c r="K22" s="3"/>
      <c r="L22" s="3"/>
      <c r="M22" s="3"/>
    </row>
    <row r="23" spans="1:13" x14ac:dyDescent="0.25">
      <c r="A23" s="3"/>
      <c r="B23" s="4" t="s">
        <v>202</v>
      </c>
      <c r="C23" s="3"/>
      <c r="D23" s="3"/>
      <c r="E23" s="3"/>
      <c r="F23" s="3"/>
      <c r="G23" s="3"/>
      <c r="H23" s="3"/>
      <c r="I23" s="3"/>
      <c r="J23" s="3"/>
      <c r="K23" s="3"/>
      <c r="L23" s="3"/>
      <c r="M23" s="3"/>
    </row>
    <row r="24" spans="1:13" x14ac:dyDescent="0.25">
      <c r="A24" s="2" t="s">
        <v>16</v>
      </c>
      <c r="B24" s="700" t="s">
        <v>203</v>
      </c>
      <c r="C24" s="700"/>
      <c r="D24" s="700"/>
      <c r="E24" s="700"/>
      <c r="F24" s="3"/>
      <c r="G24" s="3"/>
      <c r="H24" s="3"/>
      <c r="I24" s="3"/>
      <c r="J24" s="3"/>
      <c r="K24" s="3"/>
      <c r="L24" s="3"/>
      <c r="M24" s="3"/>
    </row>
    <row r="25" spans="1:13" x14ac:dyDescent="0.25">
      <c r="A25" s="3"/>
      <c r="B25" s="4" t="s">
        <v>204</v>
      </c>
      <c r="C25" s="3"/>
      <c r="D25" s="3"/>
      <c r="E25" s="3"/>
      <c r="F25" s="3"/>
      <c r="G25" s="3"/>
      <c r="H25" s="3"/>
      <c r="I25" s="3"/>
      <c r="J25" s="3"/>
      <c r="K25" s="3"/>
      <c r="L25" s="3"/>
      <c r="M25" s="3"/>
    </row>
    <row r="26" spans="1:13" x14ac:dyDescent="0.25">
      <c r="A26" s="3" t="s">
        <v>22</v>
      </c>
      <c r="B26" s="4" t="s">
        <v>205</v>
      </c>
      <c r="C26" s="3"/>
      <c r="D26" s="3"/>
      <c r="E26" s="3"/>
      <c r="F26" s="3"/>
      <c r="G26" s="3"/>
      <c r="H26" s="3"/>
      <c r="I26" s="3"/>
      <c r="J26" s="3"/>
      <c r="K26" s="3"/>
      <c r="L26" s="3"/>
      <c r="M26" s="3"/>
    </row>
    <row r="27" spans="1:13" x14ac:dyDescent="0.25">
      <c r="A27" s="16"/>
    </row>
  </sheetData>
  <mergeCells count="21">
    <mergeCell ref="B24:E24"/>
    <mergeCell ref="B19:E19"/>
    <mergeCell ref="B11:D11"/>
    <mergeCell ref="B5:B7"/>
    <mergeCell ref="C5:C7"/>
    <mergeCell ref="D5:D7"/>
    <mergeCell ref="B22:D22"/>
    <mergeCell ref="B16:G16"/>
    <mergeCell ref="B10:E10"/>
    <mergeCell ref="G6:H6"/>
    <mergeCell ref="F5:H5"/>
    <mergeCell ref="A5:A7"/>
    <mergeCell ref="M5:M7"/>
    <mergeCell ref="A1:M1"/>
    <mergeCell ref="A2:M2"/>
    <mergeCell ref="A3:M3"/>
    <mergeCell ref="K4:M4"/>
    <mergeCell ref="I5:J6"/>
    <mergeCell ref="K5:L6"/>
    <mergeCell ref="E5:E7"/>
    <mergeCell ref="F6:F7"/>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9F84E-1C6A-4261-8AE8-8890B9654221}">
  <dimension ref="A1:K17"/>
  <sheetViews>
    <sheetView view="pageBreakPreview" topLeftCell="A2" zoomScale="115" zoomScaleNormal="100" zoomScaleSheetLayoutView="115" workbookViewId="0">
      <selection activeCell="C10" sqref="C10"/>
    </sheetView>
  </sheetViews>
  <sheetFormatPr defaultColWidth="8.85546875" defaultRowHeight="15" x14ac:dyDescent="0.25"/>
  <cols>
    <col min="1" max="1" width="6.85546875" customWidth="1"/>
    <col min="2" max="2" width="42.28515625" customWidth="1"/>
    <col min="3" max="3" width="15.5703125" customWidth="1"/>
    <col min="4" max="4" width="15.42578125" customWidth="1"/>
    <col min="5" max="5" width="12" customWidth="1"/>
    <col min="6" max="6" width="21.7109375" customWidth="1"/>
    <col min="257" max="257" width="6.85546875" customWidth="1"/>
    <col min="258" max="258" width="44.85546875" customWidth="1"/>
    <col min="259" max="259" width="15.5703125" customWidth="1"/>
    <col min="260" max="260" width="15.42578125" customWidth="1"/>
    <col min="261" max="261" width="12" customWidth="1"/>
    <col min="262" max="262" width="21.7109375" customWidth="1"/>
    <col min="513" max="513" width="6.85546875" customWidth="1"/>
    <col min="514" max="514" width="44.85546875" customWidth="1"/>
    <col min="515" max="515" width="15.5703125" customWidth="1"/>
    <col min="516" max="516" width="15.42578125" customWidth="1"/>
    <col min="517" max="517" width="12" customWidth="1"/>
    <col min="518" max="518" width="21.7109375" customWidth="1"/>
    <col min="769" max="769" width="6.85546875" customWidth="1"/>
    <col min="770" max="770" width="44.85546875" customWidth="1"/>
    <col min="771" max="771" width="15.5703125" customWidth="1"/>
    <col min="772" max="772" width="15.42578125" customWidth="1"/>
    <col min="773" max="773" width="12" customWidth="1"/>
    <col min="774" max="774" width="21.7109375" customWidth="1"/>
    <col min="1025" max="1025" width="6.85546875" customWidth="1"/>
    <col min="1026" max="1026" width="44.85546875" customWidth="1"/>
    <col min="1027" max="1027" width="15.5703125" customWidth="1"/>
    <col min="1028" max="1028" width="15.42578125" customWidth="1"/>
    <col min="1029" max="1029" width="12" customWidth="1"/>
    <col min="1030" max="1030" width="21.7109375" customWidth="1"/>
    <col min="1281" max="1281" width="6.85546875" customWidth="1"/>
    <col min="1282" max="1282" width="44.85546875" customWidth="1"/>
    <col min="1283" max="1283" width="15.5703125" customWidth="1"/>
    <col min="1284" max="1284" width="15.42578125" customWidth="1"/>
    <col min="1285" max="1285" width="12" customWidth="1"/>
    <col min="1286" max="1286" width="21.7109375" customWidth="1"/>
    <col min="1537" max="1537" width="6.85546875" customWidth="1"/>
    <col min="1538" max="1538" width="44.85546875" customWidth="1"/>
    <col min="1539" max="1539" width="15.5703125" customWidth="1"/>
    <col min="1540" max="1540" width="15.42578125" customWidth="1"/>
    <col min="1541" max="1541" width="12" customWidth="1"/>
    <col min="1542" max="1542" width="21.7109375" customWidth="1"/>
    <col min="1793" max="1793" width="6.85546875" customWidth="1"/>
    <col min="1794" max="1794" width="44.85546875" customWidth="1"/>
    <col min="1795" max="1795" width="15.5703125" customWidth="1"/>
    <col min="1796" max="1796" width="15.42578125" customWidth="1"/>
    <col min="1797" max="1797" width="12" customWidth="1"/>
    <col min="1798" max="1798" width="21.7109375" customWidth="1"/>
    <col min="2049" max="2049" width="6.85546875" customWidth="1"/>
    <col min="2050" max="2050" width="44.85546875" customWidth="1"/>
    <col min="2051" max="2051" width="15.5703125" customWidth="1"/>
    <col min="2052" max="2052" width="15.42578125" customWidth="1"/>
    <col min="2053" max="2053" width="12" customWidth="1"/>
    <col min="2054" max="2054" width="21.7109375" customWidth="1"/>
    <col min="2305" max="2305" width="6.85546875" customWidth="1"/>
    <col min="2306" max="2306" width="44.85546875" customWidth="1"/>
    <col min="2307" max="2307" width="15.5703125" customWidth="1"/>
    <col min="2308" max="2308" width="15.42578125" customWidth="1"/>
    <col min="2309" max="2309" width="12" customWidth="1"/>
    <col min="2310" max="2310" width="21.7109375" customWidth="1"/>
    <col min="2561" max="2561" width="6.85546875" customWidth="1"/>
    <col min="2562" max="2562" width="44.85546875" customWidth="1"/>
    <col min="2563" max="2563" width="15.5703125" customWidth="1"/>
    <col min="2564" max="2564" width="15.42578125" customWidth="1"/>
    <col min="2565" max="2565" width="12" customWidth="1"/>
    <col min="2566" max="2566" width="21.7109375" customWidth="1"/>
    <col min="2817" max="2817" width="6.85546875" customWidth="1"/>
    <col min="2818" max="2818" width="44.85546875" customWidth="1"/>
    <col min="2819" max="2819" width="15.5703125" customWidth="1"/>
    <col min="2820" max="2820" width="15.42578125" customWidth="1"/>
    <col min="2821" max="2821" width="12" customWidth="1"/>
    <col min="2822" max="2822" width="21.7109375" customWidth="1"/>
    <col min="3073" max="3073" width="6.85546875" customWidth="1"/>
    <col min="3074" max="3074" width="44.85546875" customWidth="1"/>
    <col min="3075" max="3075" width="15.5703125" customWidth="1"/>
    <col min="3076" max="3076" width="15.42578125" customWidth="1"/>
    <col min="3077" max="3077" width="12" customWidth="1"/>
    <col min="3078" max="3078" width="21.7109375" customWidth="1"/>
    <col min="3329" max="3329" width="6.85546875" customWidth="1"/>
    <col min="3330" max="3330" width="44.85546875" customWidth="1"/>
    <col min="3331" max="3331" width="15.5703125" customWidth="1"/>
    <col min="3332" max="3332" width="15.42578125" customWidth="1"/>
    <col min="3333" max="3333" width="12" customWidth="1"/>
    <col min="3334" max="3334" width="21.7109375" customWidth="1"/>
    <col min="3585" max="3585" width="6.85546875" customWidth="1"/>
    <col min="3586" max="3586" width="44.85546875" customWidth="1"/>
    <col min="3587" max="3587" width="15.5703125" customWidth="1"/>
    <col min="3588" max="3588" width="15.42578125" customWidth="1"/>
    <col min="3589" max="3589" width="12" customWidth="1"/>
    <col min="3590" max="3590" width="21.7109375" customWidth="1"/>
    <col min="3841" max="3841" width="6.85546875" customWidth="1"/>
    <col min="3842" max="3842" width="44.85546875" customWidth="1"/>
    <col min="3843" max="3843" width="15.5703125" customWidth="1"/>
    <col min="3844" max="3844" width="15.42578125" customWidth="1"/>
    <col min="3845" max="3845" width="12" customWidth="1"/>
    <col min="3846" max="3846" width="21.7109375" customWidth="1"/>
    <col min="4097" max="4097" width="6.85546875" customWidth="1"/>
    <col min="4098" max="4098" width="44.85546875" customWidth="1"/>
    <col min="4099" max="4099" width="15.5703125" customWidth="1"/>
    <col min="4100" max="4100" width="15.42578125" customWidth="1"/>
    <col min="4101" max="4101" width="12" customWidth="1"/>
    <col min="4102" max="4102" width="21.7109375" customWidth="1"/>
    <col min="4353" max="4353" width="6.85546875" customWidth="1"/>
    <col min="4354" max="4354" width="44.85546875" customWidth="1"/>
    <col min="4355" max="4355" width="15.5703125" customWidth="1"/>
    <col min="4356" max="4356" width="15.42578125" customWidth="1"/>
    <col min="4357" max="4357" width="12" customWidth="1"/>
    <col min="4358" max="4358" width="21.7109375" customWidth="1"/>
    <col min="4609" max="4609" width="6.85546875" customWidth="1"/>
    <col min="4610" max="4610" width="44.85546875" customWidth="1"/>
    <col min="4611" max="4611" width="15.5703125" customWidth="1"/>
    <col min="4612" max="4612" width="15.42578125" customWidth="1"/>
    <col min="4613" max="4613" width="12" customWidth="1"/>
    <col min="4614" max="4614" width="21.7109375" customWidth="1"/>
    <col min="4865" max="4865" width="6.85546875" customWidth="1"/>
    <col min="4866" max="4866" width="44.85546875" customWidth="1"/>
    <col min="4867" max="4867" width="15.5703125" customWidth="1"/>
    <col min="4868" max="4868" width="15.42578125" customWidth="1"/>
    <col min="4869" max="4869" width="12" customWidth="1"/>
    <col min="4870" max="4870" width="21.7109375" customWidth="1"/>
    <col min="5121" max="5121" width="6.85546875" customWidth="1"/>
    <col min="5122" max="5122" width="44.85546875" customWidth="1"/>
    <col min="5123" max="5123" width="15.5703125" customWidth="1"/>
    <col min="5124" max="5124" width="15.42578125" customWidth="1"/>
    <col min="5125" max="5125" width="12" customWidth="1"/>
    <col min="5126" max="5126" width="21.7109375" customWidth="1"/>
    <col min="5377" max="5377" width="6.85546875" customWidth="1"/>
    <col min="5378" max="5378" width="44.85546875" customWidth="1"/>
    <col min="5379" max="5379" width="15.5703125" customWidth="1"/>
    <col min="5380" max="5380" width="15.42578125" customWidth="1"/>
    <col min="5381" max="5381" width="12" customWidth="1"/>
    <col min="5382" max="5382" width="21.7109375" customWidth="1"/>
    <col min="5633" max="5633" width="6.85546875" customWidth="1"/>
    <col min="5634" max="5634" width="44.85546875" customWidth="1"/>
    <col min="5635" max="5635" width="15.5703125" customWidth="1"/>
    <col min="5636" max="5636" width="15.42578125" customWidth="1"/>
    <col min="5637" max="5637" width="12" customWidth="1"/>
    <col min="5638" max="5638" width="21.7109375" customWidth="1"/>
    <col min="5889" max="5889" width="6.85546875" customWidth="1"/>
    <col min="5890" max="5890" width="44.85546875" customWidth="1"/>
    <col min="5891" max="5891" width="15.5703125" customWidth="1"/>
    <col min="5892" max="5892" width="15.42578125" customWidth="1"/>
    <col min="5893" max="5893" width="12" customWidth="1"/>
    <col min="5894" max="5894" width="21.7109375" customWidth="1"/>
    <col min="6145" max="6145" width="6.85546875" customWidth="1"/>
    <col min="6146" max="6146" width="44.85546875" customWidth="1"/>
    <col min="6147" max="6147" width="15.5703125" customWidth="1"/>
    <col min="6148" max="6148" width="15.42578125" customWidth="1"/>
    <col min="6149" max="6149" width="12" customWidth="1"/>
    <col min="6150" max="6150" width="21.7109375" customWidth="1"/>
    <col min="6401" max="6401" width="6.85546875" customWidth="1"/>
    <col min="6402" max="6402" width="44.85546875" customWidth="1"/>
    <col min="6403" max="6403" width="15.5703125" customWidth="1"/>
    <col min="6404" max="6404" width="15.42578125" customWidth="1"/>
    <col min="6405" max="6405" width="12" customWidth="1"/>
    <col min="6406" max="6406" width="21.7109375" customWidth="1"/>
    <col min="6657" max="6657" width="6.85546875" customWidth="1"/>
    <col min="6658" max="6658" width="44.85546875" customWidth="1"/>
    <col min="6659" max="6659" width="15.5703125" customWidth="1"/>
    <col min="6660" max="6660" width="15.42578125" customWidth="1"/>
    <col min="6661" max="6661" width="12" customWidth="1"/>
    <col min="6662" max="6662" width="21.7109375" customWidth="1"/>
    <col min="6913" max="6913" width="6.85546875" customWidth="1"/>
    <col min="6914" max="6914" width="44.85546875" customWidth="1"/>
    <col min="6915" max="6915" width="15.5703125" customWidth="1"/>
    <col min="6916" max="6916" width="15.42578125" customWidth="1"/>
    <col min="6917" max="6917" width="12" customWidth="1"/>
    <col min="6918" max="6918" width="21.7109375" customWidth="1"/>
    <col min="7169" max="7169" width="6.85546875" customWidth="1"/>
    <col min="7170" max="7170" width="44.85546875" customWidth="1"/>
    <col min="7171" max="7171" width="15.5703125" customWidth="1"/>
    <col min="7172" max="7172" width="15.42578125" customWidth="1"/>
    <col min="7173" max="7173" width="12" customWidth="1"/>
    <col min="7174" max="7174" width="21.7109375" customWidth="1"/>
    <col min="7425" max="7425" width="6.85546875" customWidth="1"/>
    <col min="7426" max="7426" width="44.85546875" customWidth="1"/>
    <col min="7427" max="7427" width="15.5703125" customWidth="1"/>
    <col min="7428" max="7428" width="15.42578125" customWidth="1"/>
    <col min="7429" max="7429" width="12" customWidth="1"/>
    <col min="7430" max="7430" width="21.7109375" customWidth="1"/>
    <col min="7681" max="7681" width="6.85546875" customWidth="1"/>
    <col min="7682" max="7682" width="44.85546875" customWidth="1"/>
    <col min="7683" max="7683" width="15.5703125" customWidth="1"/>
    <col min="7684" max="7684" width="15.42578125" customWidth="1"/>
    <col min="7685" max="7685" width="12" customWidth="1"/>
    <col min="7686" max="7686" width="21.7109375" customWidth="1"/>
    <col min="7937" max="7937" width="6.85546875" customWidth="1"/>
    <col min="7938" max="7938" width="44.85546875" customWidth="1"/>
    <col min="7939" max="7939" width="15.5703125" customWidth="1"/>
    <col min="7940" max="7940" width="15.42578125" customWidth="1"/>
    <col min="7941" max="7941" width="12" customWidth="1"/>
    <col min="7942" max="7942" width="21.7109375" customWidth="1"/>
    <col min="8193" max="8193" width="6.85546875" customWidth="1"/>
    <col min="8194" max="8194" width="44.85546875" customWidth="1"/>
    <col min="8195" max="8195" width="15.5703125" customWidth="1"/>
    <col min="8196" max="8196" width="15.42578125" customWidth="1"/>
    <col min="8197" max="8197" width="12" customWidth="1"/>
    <col min="8198" max="8198" width="21.7109375" customWidth="1"/>
    <col min="8449" max="8449" width="6.85546875" customWidth="1"/>
    <col min="8450" max="8450" width="44.85546875" customWidth="1"/>
    <col min="8451" max="8451" width="15.5703125" customWidth="1"/>
    <col min="8452" max="8452" width="15.42578125" customWidth="1"/>
    <col min="8453" max="8453" width="12" customWidth="1"/>
    <col min="8454" max="8454" width="21.7109375" customWidth="1"/>
    <col min="8705" max="8705" width="6.85546875" customWidth="1"/>
    <col min="8706" max="8706" width="44.85546875" customWidth="1"/>
    <col min="8707" max="8707" width="15.5703125" customWidth="1"/>
    <col min="8708" max="8708" width="15.42578125" customWidth="1"/>
    <col min="8709" max="8709" width="12" customWidth="1"/>
    <col min="8710" max="8710" width="21.7109375" customWidth="1"/>
    <col min="8961" max="8961" width="6.85546875" customWidth="1"/>
    <col min="8962" max="8962" width="44.85546875" customWidth="1"/>
    <col min="8963" max="8963" width="15.5703125" customWidth="1"/>
    <col min="8964" max="8964" width="15.42578125" customWidth="1"/>
    <col min="8965" max="8965" width="12" customWidth="1"/>
    <col min="8966" max="8966" width="21.7109375" customWidth="1"/>
    <col min="9217" max="9217" width="6.85546875" customWidth="1"/>
    <col min="9218" max="9218" width="44.85546875" customWidth="1"/>
    <col min="9219" max="9219" width="15.5703125" customWidth="1"/>
    <col min="9220" max="9220" width="15.42578125" customWidth="1"/>
    <col min="9221" max="9221" width="12" customWidth="1"/>
    <col min="9222" max="9222" width="21.7109375" customWidth="1"/>
    <col min="9473" max="9473" width="6.85546875" customWidth="1"/>
    <col min="9474" max="9474" width="44.85546875" customWidth="1"/>
    <col min="9475" max="9475" width="15.5703125" customWidth="1"/>
    <col min="9476" max="9476" width="15.42578125" customWidth="1"/>
    <col min="9477" max="9477" width="12" customWidth="1"/>
    <col min="9478" max="9478" width="21.7109375" customWidth="1"/>
    <col min="9729" max="9729" width="6.85546875" customWidth="1"/>
    <col min="9730" max="9730" width="44.85546875" customWidth="1"/>
    <col min="9731" max="9731" width="15.5703125" customWidth="1"/>
    <col min="9732" max="9732" width="15.42578125" customWidth="1"/>
    <col min="9733" max="9733" width="12" customWidth="1"/>
    <col min="9734" max="9734" width="21.7109375" customWidth="1"/>
    <col min="9985" max="9985" width="6.85546875" customWidth="1"/>
    <col min="9986" max="9986" width="44.85546875" customWidth="1"/>
    <col min="9987" max="9987" width="15.5703125" customWidth="1"/>
    <col min="9988" max="9988" width="15.42578125" customWidth="1"/>
    <col min="9989" max="9989" width="12" customWidth="1"/>
    <col min="9990" max="9990" width="21.7109375" customWidth="1"/>
    <col min="10241" max="10241" width="6.85546875" customWidth="1"/>
    <col min="10242" max="10242" width="44.85546875" customWidth="1"/>
    <col min="10243" max="10243" width="15.5703125" customWidth="1"/>
    <col min="10244" max="10244" width="15.42578125" customWidth="1"/>
    <col min="10245" max="10245" width="12" customWidth="1"/>
    <col min="10246" max="10246" width="21.7109375" customWidth="1"/>
    <col min="10497" max="10497" width="6.85546875" customWidth="1"/>
    <col min="10498" max="10498" width="44.85546875" customWidth="1"/>
    <col min="10499" max="10499" width="15.5703125" customWidth="1"/>
    <col min="10500" max="10500" width="15.42578125" customWidth="1"/>
    <col min="10501" max="10501" width="12" customWidth="1"/>
    <col min="10502" max="10502" width="21.7109375" customWidth="1"/>
    <col min="10753" max="10753" width="6.85546875" customWidth="1"/>
    <col min="10754" max="10754" width="44.85546875" customWidth="1"/>
    <col min="10755" max="10755" width="15.5703125" customWidth="1"/>
    <col min="10756" max="10756" width="15.42578125" customWidth="1"/>
    <col min="10757" max="10757" width="12" customWidth="1"/>
    <col min="10758" max="10758" width="21.7109375" customWidth="1"/>
    <col min="11009" max="11009" width="6.85546875" customWidth="1"/>
    <col min="11010" max="11010" width="44.85546875" customWidth="1"/>
    <col min="11011" max="11011" width="15.5703125" customWidth="1"/>
    <col min="11012" max="11012" width="15.42578125" customWidth="1"/>
    <col min="11013" max="11013" width="12" customWidth="1"/>
    <col min="11014" max="11014" width="21.7109375" customWidth="1"/>
    <col min="11265" max="11265" width="6.85546875" customWidth="1"/>
    <col min="11266" max="11266" width="44.85546875" customWidth="1"/>
    <col min="11267" max="11267" width="15.5703125" customWidth="1"/>
    <col min="11268" max="11268" width="15.42578125" customWidth="1"/>
    <col min="11269" max="11269" width="12" customWidth="1"/>
    <col min="11270" max="11270" width="21.7109375" customWidth="1"/>
    <col min="11521" max="11521" width="6.85546875" customWidth="1"/>
    <col min="11522" max="11522" width="44.85546875" customWidth="1"/>
    <col min="11523" max="11523" width="15.5703125" customWidth="1"/>
    <col min="11524" max="11524" width="15.42578125" customWidth="1"/>
    <col min="11525" max="11525" width="12" customWidth="1"/>
    <col min="11526" max="11526" width="21.7109375" customWidth="1"/>
    <col min="11777" max="11777" width="6.85546875" customWidth="1"/>
    <col min="11778" max="11778" width="44.85546875" customWidth="1"/>
    <col min="11779" max="11779" width="15.5703125" customWidth="1"/>
    <col min="11780" max="11780" width="15.42578125" customWidth="1"/>
    <col min="11781" max="11781" width="12" customWidth="1"/>
    <col min="11782" max="11782" width="21.7109375" customWidth="1"/>
    <col min="12033" max="12033" width="6.85546875" customWidth="1"/>
    <col min="12034" max="12034" width="44.85546875" customWidth="1"/>
    <col min="12035" max="12035" width="15.5703125" customWidth="1"/>
    <col min="12036" max="12036" width="15.42578125" customWidth="1"/>
    <col min="12037" max="12037" width="12" customWidth="1"/>
    <col min="12038" max="12038" width="21.7109375" customWidth="1"/>
    <col min="12289" max="12289" width="6.85546875" customWidth="1"/>
    <col min="12290" max="12290" width="44.85546875" customWidth="1"/>
    <col min="12291" max="12291" width="15.5703125" customWidth="1"/>
    <col min="12292" max="12292" width="15.42578125" customWidth="1"/>
    <col min="12293" max="12293" width="12" customWidth="1"/>
    <col min="12294" max="12294" width="21.7109375" customWidth="1"/>
    <col min="12545" max="12545" width="6.85546875" customWidth="1"/>
    <col min="12546" max="12546" width="44.85546875" customWidth="1"/>
    <col min="12547" max="12547" width="15.5703125" customWidth="1"/>
    <col min="12548" max="12548" width="15.42578125" customWidth="1"/>
    <col min="12549" max="12549" width="12" customWidth="1"/>
    <col min="12550" max="12550" width="21.7109375" customWidth="1"/>
    <col min="12801" max="12801" width="6.85546875" customWidth="1"/>
    <col min="12802" max="12802" width="44.85546875" customWidth="1"/>
    <col min="12803" max="12803" width="15.5703125" customWidth="1"/>
    <col min="12804" max="12804" width="15.42578125" customWidth="1"/>
    <col min="12805" max="12805" width="12" customWidth="1"/>
    <col min="12806" max="12806" width="21.7109375" customWidth="1"/>
    <col min="13057" max="13057" width="6.85546875" customWidth="1"/>
    <col min="13058" max="13058" width="44.85546875" customWidth="1"/>
    <col min="13059" max="13059" width="15.5703125" customWidth="1"/>
    <col min="13060" max="13060" width="15.42578125" customWidth="1"/>
    <col min="13061" max="13061" width="12" customWidth="1"/>
    <col min="13062" max="13062" width="21.7109375" customWidth="1"/>
    <col min="13313" max="13313" width="6.85546875" customWidth="1"/>
    <col min="13314" max="13314" width="44.85546875" customWidth="1"/>
    <col min="13315" max="13315" width="15.5703125" customWidth="1"/>
    <col min="13316" max="13316" width="15.42578125" customWidth="1"/>
    <col min="13317" max="13317" width="12" customWidth="1"/>
    <col min="13318" max="13318" width="21.7109375" customWidth="1"/>
    <col min="13569" max="13569" width="6.85546875" customWidth="1"/>
    <col min="13570" max="13570" width="44.85546875" customWidth="1"/>
    <col min="13571" max="13571" width="15.5703125" customWidth="1"/>
    <col min="13572" max="13572" width="15.42578125" customWidth="1"/>
    <col min="13573" max="13573" width="12" customWidth="1"/>
    <col min="13574" max="13574" width="21.7109375" customWidth="1"/>
    <col min="13825" max="13825" width="6.85546875" customWidth="1"/>
    <col min="13826" max="13826" width="44.85546875" customWidth="1"/>
    <col min="13827" max="13827" width="15.5703125" customWidth="1"/>
    <col min="13828" max="13828" width="15.42578125" customWidth="1"/>
    <col min="13829" max="13829" width="12" customWidth="1"/>
    <col min="13830" max="13830" width="21.7109375" customWidth="1"/>
    <col min="14081" max="14081" width="6.85546875" customWidth="1"/>
    <col min="14082" max="14082" width="44.85546875" customWidth="1"/>
    <col min="14083" max="14083" width="15.5703125" customWidth="1"/>
    <col min="14084" max="14084" width="15.42578125" customWidth="1"/>
    <col min="14085" max="14085" width="12" customWidth="1"/>
    <col min="14086" max="14086" width="21.7109375" customWidth="1"/>
    <col min="14337" max="14337" width="6.85546875" customWidth="1"/>
    <col min="14338" max="14338" width="44.85546875" customWidth="1"/>
    <col min="14339" max="14339" width="15.5703125" customWidth="1"/>
    <col min="14340" max="14340" width="15.42578125" customWidth="1"/>
    <col min="14341" max="14341" width="12" customWidth="1"/>
    <col min="14342" max="14342" width="21.7109375" customWidth="1"/>
    <col min="14593" max="14593" width="6.85546875" customWidth="1"/>
    <col min="14594" max="14594" width="44.85546875" customWidth="1"/>
    <col min="14595" max="14595" width="15.5703125" customWidth="1"/>
    <col min="14596" max="14596" width="15.42578125" customWidth="1"/>
    <col min="14597" max="14597" width="12" customWidth="1"/>
    <col min="14598" max="14598" width="21.7109375" customWidth="1"/>
    <col min="14849" max="14849" width="6.85546875" customWidth="1"/>
    <col min="14850" max="14850" width="44.85546875" customWidth="1"/>
    <col min="14851" max="14851" width="15.5703125" customWidth="1"/>
    <col min="14852" max="14852" width="15.42578125" customWidth="1"/>
    <col min="14853" max="14853" width="12" customWidth="1"/>
    <col min="14854" max="14854" width="21.7109375" customWidth="1"/>
    <col min="15105" max="15105" width="6.85546875" customWidth="1"/>
    <col min="15106" max="15106" width="44.85546875" customWidth="1"/>
    <col min="15107" max="15107" width="15.5703125" customWidth="1"/>
    <col min="15108" max="15108" width="15.42578125" customWidth="1"/>
    <col min="15109" max="15109" width="12" customWidth="1"/>
    <col min="15110" max="15110" width="21.7109375" customWidth="1"/>
    <col min="15361" max="15361" width="6.85546875" customWidth="1"/>
    <col min="15362" max="15362" width="44.85546875" customWidth="1"/>
    <col min="15363" max="15363" width="15.5703125" customWidth="1"/>
    <col min="15364" max="15364" width="15.42578125" customWidth="1"/>
    <col min="15365" max="15365" width="12" customWidth="1"/>
    <col min="15366" max="15366" width="21.7109375" customWidth="1"/>
    <col min="15617" max="15617" width="6.85546875" customWidth="1"/>
    <col min="15618" max="15618" width="44.85546875" customWidth="1"/>
    <col min="15619" max="15619" width="15.5703125" customWidth="1"/>
    <col min="15620" max="15620" width="15.42578125" customWidth="1"/>
    <col min="15621" max="15621" width="12" customWidth="1"/>
    <col min="15622" max="15622" width="21.7109375" customWidth="1"/>
    <col min="15873" max="15873" width="6.85546875" customWidth="1"/>
    <col min="15874" max="15874" width="44.85546875" customWidth="1"/>
    <col min="15875" max="15875" width="15.5703125" customWidth="1"/>
    <col min="15876" max="15876" width="15.42578125" customWidth="1"/>
    <col min="15877" max="15877" width="12" customWidth="1"/>
    <col min="15878" max="15878" width="21.7109375" customWidth="1"/>
    <col min="16129" max="16129" width="6.85546875" customWidth="1"/>
    <col min="16130" max="16130" width="44.85546875" customWidth="1"/>
    <col min="16131" max="16131" width="15.5703125" customWidth="1"/>
    <col min="16132" max="16132" width="15.42578125" customWidth="1"/>
    <col min="16133" max="16133" width="12" customWidth="1"/>
    <col min="16134" max="16134" width="21.7109375" customWidth="1"/>
  </cols>
  <sheetData>
    <row r="1" spans="1:11" s="148" customFormat="1" ht="15.75" x14ac:dyDescent="0.25">
      <c r="A1" s="817" t="s">
        <v>1070</v>
      </c>
      <c r="B1" s="817"/>
      <c r="C1" s="817"/>
      <c r="D1" s="817"/>
      <c r="E1" s="817"/>
    </row>
    <row r="2" spans="1:11" ht="35.25" customHeight="1" x14ac:dyDescent="0.25">
      <c r="A2" s="761" t="s">
        <v>1067</v>
      </c>
      <c r="B2" s="761"/>
      <c r="C2" s="761"/>
      <c r="D2" s="761"/>
      <c r="E2" s="761"/>
      <c r="F2" s="117"/>
      <c r="G2" s="117"/>
      <c r="H2" s="117"/>
      <c r="I2" s="117"/>
      <c r="J2" s="117"/>
    </row>
    <row r="3" spans="1:11" ht="24.75" customHeight="1" x14ac:dyDescent="0.25">
      <c r="A3" s="762" t="str">
        <f>'30'!A3:G3</f>
        <v>(Kèm theo Nghị quyết số 25/NQ-HĐND ngày 23/12/2025 của HĐND xã Phiêng Pằn)</v>
      </c>
      <c r="B3" s="762"/>
      <c r="C3" s="762"/>
      <c r="D3" s="762"/>
      <c r="E3" s="762"/>
      <c r="F3" s="117"/>
      <c r="G3" s="767"/>
      <c r="H3" s="767"/>
      <c r="I3" s="767"/>
      <c r="J3" s="767"/>
      <c r="K3" s="767"/>
    </row>
    <row r="4" spans="1:11" ht="21" customHeight="1" x14ac:dyDescent="0.25">
      <c r="A4" s="119"/>
      <c r="B4" s="119"/>
      <c r="C4" s="119"/>
      <c r="D4" s="763" t="s">
        <v>955</v>
      </c>
      <c r="E4" s="763"/>
    </row>
    <row r="5" spans="1:11" s="122" customFormat="1" ht="47.25" customHeight="1" x14ac:dyDescent="0.25">
      <c r="A5" s="120" t="s">
        <v>874</v>
      </c>
      <c r="B5" s="120" t="s">
        <v>898</v>
      </c>
      <c r="C5" s="121" t="s">
        <v>921</v>
      </c>
      <c r="D5" s="121" t="s">
        <v>922</v>
      </c>
      <c r="E5" s="120" t="s">
        <v>376</v>
      </c>
    </row>
    <row r="6" spans="1:11" s="124" customFormat="1" ht="27.75" customHeight="1" x14ac:dyDescent="0.25">
      <c r="A6" s="123"/>
      <c r="B6" s="231" t="s">
        <v>130</v>
      </c>
      <c r="C6" s="232">
        <f>C7</f>
        <v>150000</v>
      </c>
      <c r="D6" s="232">
        <f>D7</f>
        <v>300000</v>
      </c>
      <c r="E6" s="232">
        <f>D6/C6*100</f>
        <v>200</v>
      </c>
      <c r="K6" s="233"/>
    </row>
    <row r="7" spans="1:11" s="103" customFormat="1" ht="25.5" customHeight="1" x14ac:dyDescent="0.25">
      <c r="A7" s="187" t="s">
        <v>83</v>
      </c>
      <c r="B7" s="186" t="s">
        <v>902</v>
      </c>
      <c r="C7" s="234">
        <f>C8</f>
        <v>150000</v>
      </c>
      <c r="D7" s="234">
        <f>D8</f>
        <v>300000</v>
      </c>
      <c r="E7" s="235">
        <f>+D7/C7*100</f>
        <v>200</v>
      </c>
    </row>
    <row r="8" spans="1:11" s="201" customFormat="1" ht="25.5" customHeight="1" x14ac:dyDescent="0.25">
      <c r="A8" s="75"/>
      <c r="B8" s="236" t="s">
        <v>924</v>
      </c>
      <c r="C8" s="237">
        <v>150000</v>
      </c>
      <c r="D8" s="237">
        <v>300000</v>
      </c>
      <c r="E8" s="238">
        <f>+D8/C8*100</f>
        <v>200</v>
      </c>
    </row>
    <row r="9" spans="1:11" ht="20.100000000000001" customHeight="1" x14ac:dyDescent="0.25">
      <c r="A9" s="239"/>
      <c r="B9" s="240"/>
      <c r="C9" s="241"/>
      <c r="D9" s="241"/>
      <c r="E9" s="242"/>
    </row>
    <row r="11" spans="1:11" ht="33.950000000000003" customHeight="1" x14ac:dyDescent="0.25">
      <c r="A11" s="764" t="s">
        <v>1069</v>
      </c>
      <c r="B11" s="765"/>
      <c r="C11" s="765"/>
      <c r="D11" s="765"/>
      <c r="E11" s="765"/>
      <c r="G11" s="132"/>
    </row>
    <row r="17" spans="2:2" x14ac:dyDescent="0.25">
      <c r="B17" s="135"/>
    </row>
  </sheetData>
  <mergeCells count="6">
    <mergeCell ref="A11:E11"/>
    <mergeCell ref="A1:E1"/>
    <mergeCell ref="A2:E2"/>
    <mergeCell ref="A3:E3"/>
    <mergeCell ref="G3:K3"/>
    <mergeCell ref="D4:E4"/>
  </mergeCells>
  <pageMargins left="0.7" right="0.2"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B1C23-8FEE-401B-874D-A7DA5557A519}">
  <dimension ref="A1:K17"/>
  <sheetViews>
    <sheetView view="pageBreakPreview" zoomScaleNormal="100" zoomScaleSheetLayoutView="100" workbookViewId="0">
      <selection activeCell="C10" sqref="C10"/>
    </sheetView>
  </sheetViews>
  <sheetFormatPr defaultColWidth="8.85546875" defaultRowHeight="15" x14ac:dyDescent="0.25"/>
  <cols>
    <col min="1" max="1" width="6.85546875" customWidth="1"/>
    <col min="2" max="2" width="41.85546875" customWidth="1"/>
    <col min="3" max="3" width="15.5703125" customWidth="1"/>
    <col min="4" max="4" width="15.42578125" customWidth="1"/>
    <col min="5" max="5" width="12" customWidth="1"/>
    <col min="6" max="6" width="21.7109375" customWidth="1"/>
    <col min="257" max="257" width="6.85546875" customWidth="1"/>
    <col min="258" max="258" width="44.85546875" customWidth="1"/>
    <col min="259" max="259" width="15.5703125" customWidth="1"/>
    <col min="260" max="260" width="15.42578125" customWidth="1"/>
    <col min="261" max="261" width="12" customWidth="1"/>
    <col min="262" max="262" width="21.7109375" customWidth="1"/>
    <col min="513" max="513" width="6.85546875" customWidth="1"/>
    <col min="514" max="514" width="44.85546875" customWidth="1"/>
    <col min="515" max="515" width="15.5703125" customWidth="1"/>
    <col min="516" max="516" width="15.42578125" customWidth="1"/>
    <col min="517" max="517" width="12" customWidth="1"/>
    <col min="518" max="518" width="21.7109375" customWidth="1"/>
    <col min="769" max="769" width="6.85546875" customWidth="1"/>
    <col min="770" max="770" width="44.85546875" customWidth="1"/>
    <col min="771" max="771" width="15.5703125" customWidth="1"/>
    <col min="772" max="772" width="15.42578125" customWidth="1"/>
    <col min="773" max="773" width="12" customWidth="1"/>
    <col min="774" max="774" width="21.7109375" customWidth="1"/>
    <col min="1025" max="1025" width="6.85546875" customWidth="1"/>
    <col min="1026" max="1026" width="44.85546875" customWidth="1"/>
    <col min="1027" max="1027" width="15.5703125" customWidth="1"/>
    <col min="1028" max="1028" width="15.42578125" customWidth="1"/>
    <col min="1029" max="1029" width="12" customWidth="1"/>
    <col min="1030" max="1030" width="21.7109375" customWidth="1"/>
    <col min="1281" max="1281" width="6.85546875" customWidth="1"/>
    <col min="1282" max="1282" width="44.85546875" customWidth="1"/>
    <col min="1283" max="1283" width="15.5703125" customWidth="1"/>
    <col min="1284" max="1284" width="15.42578125" customWidth="1"/>
    <col min="1285" max="1285" width="12" customWidth="1"/>
    <col min="1286" max="1286" width="21.7109375" customWidth="1"/>
    <col min="1537" max="1537" width="6.85546875" customWidth="1"/>
    <col min="1538" max="1538" width="44.85546875" customWidth="1"/>
    <col min="1539" max="1539" width="15.5703125" customWidth="1"/>
    <col min="1540" max="1540" width="15.42578125" customWidth="1"/>
    <col min="1541" max="1541" width="12" customWidth="1"/>
    <col min="1542" max="1542" width="21.7109375" customWidth="1"/>
    <col min="1793" max="1793" width="6.85546875" customWidth="1"/>
    <col min="1794" max="1794" width="44.85546875" customWidth="1"/>
    <col min="1795" max="1795" width="15.5703125" customWidth="1"/>
    <col min="1796" max="1796" width="15.42578125" customWidth="1"/>
    <col min="1797" max="1797" width="12" customWidth="1"/>
    <col min="1798" max="1798" width="21.7109375" customWidth="1"/>
    <col min="2049" max="2049" width="6.85546875" customWidth="1"/>
    <col min="2050" max="2050" width="44.85546875" customWidth="1"/>
    <col min="2051" max="2051" width="15.5703125" customWidth="1"/>
    <col min="2052" max="2052" width="15.42578125" customWidth="1"/>
    <col min="2053" max="2053" width="12" customWidth="1"/>
    <col min="2054" max="2054" width="21.7109375" customWidth="1"/>
    <col min="2305" max="2305" width="6.85546875" customWidth="1"/>
    <col min="2306" max="2306" width="44.85546875" customWidth="1"/>
    <col min="2307" max="2307" width="15.5703125" customWidth="1"/>
    <col min="2308" max="2308" width="15.42578125" customWidth="1"/>
    <col min="2309" max="2309" width="12" customWidth="1"/>
    <col min="2310" max="2310" width="21.7109375" customWidth="1"/>
    <col min="2561" max="2561" width="6.85546875" customWidth="1"/>
    <col min="2562" max="2562" width="44.85546875" customWidth="1"/>
    <col min="2563" max="2563" width="15.5703125" customWidth="1"/>
    <col min="2564" max="2564" width="15.42578125" customWidth="1"/>
    <col min="2565" max="2565" width="12" customWidth="1"/>
    <col min="2566" max="2566" width="21.7109375" customWidth="1"/>
    <col min="2817" max="2817" width="6.85546875" customWidth="1"/>
    <col min="2818" max="2818" width="44.85546875" customWidth="1"/>
    <col min="2819" max="2819" width="15.5703125" customWidth="1"/>
    <col min="2820" max="2820" width="15.42578125" customWidth="1"/>
    <col min="2821" max="2821" width="12" customWidth="1"/>
    <col min="2822" max="2822" width="21.7109375" customWidth="1"/>
    <col min="3073" max="3073" width="6.85546875" customWidth="1"/>
    <col min="3074" max="3074" width="44.85546875" customWidth="1"/>
    <col min="3075" max="3075" width="15.5703125" customWidth="1"/>
    <col min="3076" max="3076" width="15.42578125" customWidth="1"/>
    <col min="3077" max="3077" width="12" customWidth="1"/>
    <col min="3078" max="3078" width="21.7109375" customWidth="1"/>
    <col min="3329" max="3329" width="6.85546875" customWidth="1"/>
    <col min="3330" max="3330" width="44.85546875" customWidth="1"/>
    <col min="3331" max="3331" width="15.5703125" customWidth="1"/>
    <col min="3332" max="3332" width="15.42578125" customWidth="1"/>
    <col min="3333" max="3333" width="12" customWidth="1"/>
    <col min="3334" max="3334" width="21.7109375" customWidth="1"/>
    <col min="3585" max="3585" width="6.85546875" customWidth="1"/>
    <col min="3586" max="3586" width="44.85546875" customWidth="1"/>
    <col min="3587" max="3587" width="15.5703125" customWidth="1"/>
    <col min="3588" max="3588" width="15.42578125" customWidth="1"/>
    <col min="3589" max="3589" width="12" customWidth="1"/>
    <col min="3590" max="3590" width="21.7109375" customWidth="1"/>
    <col min="3841" max="3841" width="6.85546875" customWidth="1"/>
    <col min="3842" max="3842" width="44.85546875" customWidth="1"/>
    <col min="3843" max="3843" width="15.5703125" customWidth="1"/>
    <col min="3844" max="3844" width="15.42578125" customWidth="1"/>
    <col min="3845" max="3845" width="12" customWidth="1"/>
    <col min="3846" max="3846" width="21.7109375" customWidth="1"/>
    <col min="4097" max="4097" width="6.85546875" customWidth="1"/>
    <col min="4098" max="4098" width="44.85546875" customWidth="1"/>
    <col min="4099" max="4099" width="15.5703125" customWidth="1"/>
    <col min="4100" max="4100" width="15.42578125" customWidth="1"/>
    <col min="4101" max="4101" width="12" customWidth="1"/>
    <col min="4102" max="4102" width="21.7109375" customWidth="1"/>
    <col min="4353" max="4353" width="6.85546875" customWidth="1"/>
    <col min="4354" max="4354" width="44.85546875" customWidth="1"/>
    <col min="4355" max="4355" width="15.5703125" customWidth="1"/>
    <col min="4356" max="4356" width="15.42578125" customWidth="1"/>
    <col min="4357" max="4357" width="12" customWidth="1"/>
    <col min="4358" max="4358" width="21.7109375" customWidth="1"/>
    <col min="4609" max="4609" width="6.85546875" customWidth="1"/>
    <col min="4610" max="4610" width="44.85546875" customWidth="1"/>
    <col min="4611" max="4611" width="15.5703125" customWidth="1"/>
    <col min="4612" max="4612" width="15.42578125" customWidth="1"/>
    <col min="4613" max="4613" width="12" customWidth="1"/>
    <col min="4614" max="4614" width="21.7109375" customWidth="1"/>
    <col min="4865" max="4865" width="6.85546875" customWidth="1"/>
    <col min="4866" max="4866" width="44.85546875" customWidth="1"/>
    <col min="4867" max="4867" width="15.5703125" customWidth="1"/>
    <col min="4868" max="4868" width="15.42578125" customWidth="1"/>
    <col min="4869" max="4869" width="12" customWidth="1"/>
    <col min="4870" max="4870" width="21.7109375" customWidth="1"/>
    <col min="5121" max="5121" width="6.85546875" customWidth="1"/>
    <col min="5122" max="5122" width="44.85546875" customWidth="1"/>
    <col min="5123" max="5123" width="15.5703125" customWidth="1"/>
    <col min="5124" max="5124" width="15.42578125" customWidth="1"/>
    <col min="5125" max="5125" width="12" customWidth="1"/>
    <col min="5126" max="5126" width="21.7109375" customWidth="1"/>
    <col min="5377" max="5377" width="6.85546875" customWidth="1"/>
    <col min="5378" max="5378" width="44.85546875" customWidth="1"/>
    <col min="5379" max="5379" width="15.5703125" customWidth="1"/>
    <col min="5380" max="5380" width="15.42578125" customWidth="1"/>
    <col min="5381" max="5381" width="12" customWidth="1"/>
    <col min="5382" max="5382" width="21.7109375" customWidth="1"/>
    <col min="5633" max="5633" width="6.85546875" customWidth="1"/>
    <col min="5634" max="5634" width="44.85546875" customWidth="1"/>
    <col min="5635" max="5635" width="15.5703125" customWidth="1"/>
    <col min="5636" max="5636" width="15.42578125" customWidth="1"/>
    <col min="5637" max="5637" width="12" customWidth="1"/>
    <col min="5638" max="5638" width="21.7109375" customWidth="1"/>
    <col min="5889" max="5889" width="6.85546875" customWidth="1"/>
    <col min="5890" max="5890" width="44.85546875" customWidth="1"/>
    <col min="5891" max="5891" width="15.5703125" customWidth="1"/>
    <col min="5892" max="5892" width="15.42578125" customWidth="1"/>
    <col min="5893" max="5893" width="12" customWidth="1"/>
    <col min="5894" max="5894" width="21.7109375" customWidth="1"/>
    <col min="6145" max="6145" width="6.85546875" customWidth="1"/>
    <col min="6146" max="6146" width="44.85546875" customWidth="1"/>
    <col min="6147" max="6147" width="15.5703125" customWidth="1"/>
    <col min="6148" max="6148" width="15.42578125" customWidth="1"/>
    <col min="6149" max="6149" width="12" customWidth="1"/>
    <col min="6150" max="6150" width="21.7109375" customWidth="1"/>
    <col min="6401" max="6401" width="6.85546875" customWidth="1"/>
    <col min="6402" max="6402" width="44.85546875" customWidth="1"/>
    <col min="6403" max="6403" width="15.5703125" customWidth="1"/>
    <col min="6404" max="6404" width="15.42578125" customWidth="1"/>
    <col min="6405" max="6405" width="12" customWidth="1"/>
    <col min="6406" max="6406" width="21.7109375" customWidth="1"/>
    <col min="6657" max="6657" width="6.85546875" customWidth="1"/>
    <col min="6658" max="6658" width="44.85546875" customWidth="1"/>
    <col min="6659" max="6659" width="15.5703125" customWidth="1"/>
    <col min="6660" max="6660" width="15.42578125" customWidth="1"/>
    <col min="6661" max="6661" width="12" customWidth="1"/>
    <col min="6662" max="6662" width="21.7109375" customWidth="1"/>
    <col min="6913" max="6913" width="6.85546875" customWidth="1"/>
    <col min="6914" max="6914" width="44.85546875" customWidth="1"/>
    <col min="6915" max="6915" width="15.5703125" customWidth="1"/>
    <col min="6916" max="6916" width="15.42578125" customWidth="1"/>
    <col min="6917" max="6917" width="12" customWidth="1"/>
    <col min="6918" max="6918" width="21.7109375" customWidth="1"/>
    <col min="7169" max="7169" width="6.85546875" customWidth="1"/>
    <col min="7170" max="7170" width="44.85546875" customWidth="1"/>
    <col min="7171" max="7171" width="15.5703125" customWidth="1"/>
    <col min="7172" max="7172" width="15.42578125" customWidth="1"/>
    <col min="7173" max="7173" width="12" customWidth="1"/>
    <col min="7174" max="7174" width="21.7109375" customWidth="1"/>
    <col min="7425" max="7425" width="6.85546875" customWidth="1"/>
    <col min="7426" max="7426" width="44.85546875" customWidth="1"/>
    <col min="7427" max="7427" width="15.5703125" customWidth="1"/>
    <col min="7428" max="7428" width="15.42578125" customWidth="1"/>
    <col min="7429" max="7429" width="12" customWidth="1"/>
    <col min="7430" max="7430" width="21.7109375" customWidth="1"/>
    <col min="7681" max="7681" width="6.85546875" customWidth="1"/>
    <col min="7682" max="7682" width="44.85546875" customWidth="1"/>
    <col min="7683" max="7683" width="15.5703125" customWidth="1"/>
    <col min="7684" max="7684" width="15.42578125" customWidth="1"/>
    <col min="7685" max="7685" width="12" customWidth="1"/>
    <col min="7686" max="7686" width="21.7109375" customWidth="1"/>
    <col min="7937" max="7937" width="6.85546875" customWidth="1"/>
    <col min="7938" max="7938" width="44.85546875" customWidth="1"/>
    <col min="7939" max="7939" width="15.5703125" customWidth="1"/>
    <col min="7940" max="7940" width="15.42578125" customWidth="1"/>
    <col min="7941" max="7941" width="12" customWidth="1"/>
    <col min="7942" max="7942" width="21.7109375" customWidth="1"/>
    <col min="8193" max="8193" width="6.85546875" customWidth="1"/>
    <col min="8194" max="8194" width="44.85546875" customWidth="1"/>
    <col min="8195" max="8195" width="15.5703125" customWidth="1"/>
    <col min="8196" max="8196" width="15.42578125" customWidth="1"/>
    <col min="8197" max="8197" width="12" customWidth="1"/>
    <col min="8198" max="8198" width="21.7109375" customWidth="1"/>
    <col min="8449" max="8449" width="6.85546875" customWidth="1"/>
    <col min="8450" max="8450" width="44.85546875" customWidth="1"/>
    <col min="8451" max="8451" width="15.5703125" customWidth="1"/>
    <col min="8452" max="8452" width="15.42578125" customWidth="1"/>
    <col min="8453" max="8453" width="12" customWidth="1"/>
    <col min="8454" max="8454" width="21.7109375" customWidth="1"/>
    <col min="8705" max="8705" width="6.85546875" customWidth="1"/>
    <col min="8706" max="8706" width="44.85546875" customWidth="1"/>
    <col min="8707" max="8707" width="15.5703125" customWidth="1"/>
    <col min="8708" max="8708" width="15.42578125" customWidth="1"/>
    <col min="8709" max="8709" width="12" customWidth="1"/>
    <col min="8710" max="8710" width="21.7109375" customWidth="1"/>
    <col min="8961" max="8961" width="6.85546875" customWidth="1"/>
    <col min="8962" max="8962" width="44.85546875" customWidth="1"/>
    <col min="8963" max="8963" width="15.5703125" customWidth="1"/>
    <col min="8964" max="8964" width="15.42578125" customWidth="1"/>
    <col min="8965" max="8965" width="12" customWidth="1"/>
    <col min="8966" max="8966" width="21.7109375" customWidth="1"/>
    <col min="9217" max="9217" width="6.85546875" customWidth="1"/>
    <col min="9218" max="9218" width="44.85546875" customWidth="1"/>
    <col min="9219" max="9219" width="15.5703125" customWidth="1"/>
    <col min="9220" max="9220" width="15.42578125" customWidth="1"/>
    <col min="9221" max="9221" width="12" customWidth="1"/>
    <col min="9222" max="9222" width="21.7109375" customWidth="1"/>
    <col min="9473" max="9473" width="6.85546875" customWidth="1"/>
    <col min="9474" max="9474" width="44.85546875" customWidth="1"/>
    <col min="9475" max="9475" width="15.5703125" customWidth="1"/>
    <col min="9476" max="9476" width="15.42578125" customWidth="1"/>
    <col min="9477" max="9477" width="12" customWidth="1"/>
    <col min="9478" max="9478" width="21.7109375" customWidth="1"/>
    <col min="9729" max="9729" width="6.85546875" customWidth="1"/>
    <col min="9730" max="9730" width="44.85546875" customWidth="1"/>
    <col min="9731" max="9731" width="15.5703125" customWidth="1"/>
    <col min="9732" max="9732" width="15.42578125" customWidth="1"/>
    <col min="9733" max="9733" width="12" customWidth="1"/>
    <col min="9734" max="9734" width="21.7109375" customWidth="1"/>
    <col min="9985" max="9985" width="6.85546875" customWidth="1"/>
    <col min="9986" max="9986" width="44.85546875" customWidth="1"/>
    <col min="9987" max="9987" width="15.5703125" customWidth="1"/>
    <col min="9988" max="9988" width="15.42578125" customWidth="1"/>
    <col min="9989" max="9989" width="12" customWidth="1"/>
    <col min="9990" max="9990" width="21.7109375" customWidth="1"/>
    <col min="10241" max="10241" width="6.85546875" customWidth="1"/>
    <col min="10242" max="10242" width="44.85546875" customWidth="1"/>
    <col min="10243" max="10243" width="15.5703125" customWidth="1"/>
    <col min="10244" max="10244" width="15.42578125" customWidth="1"/>
    <col min="10245" max="10245" width="12" customWidth="1"/>
    <col min="10246" max="10246" width="21.7109375" customWidth="1"/>
    <col min="10497" max="10497" width="6.85546875" customWidth="1"/>
    <col min="10498" max="10498" width="44.85546875" customWidth="1"/>
    <col min="10499" max="10499" width="15.5703125" customWidth="1"/>
    <col min="10500" max="10500" width="15.42578125" customWidth="1"/>
    <col min="10501" max="10501" width="12" customWidth="1"/>
    <col min="10502" max="10502" width="21.7109375" customWidth="1"/>
    <col min="10753" max="10753" width="6.85546875" customWidth="1"/>
    <col min="10754" max="10754" width="44.85546875" customWidth="1"/>
    <col min="10755" max="10755" width="15.5703125" customWidth="1"/>
    <col min="10756" max="10756" width="15.42578125" customWidth="1"/>
    <col min="10757" max="10757" width="12" customWidth="1"/>
    <col min="10758" max="10758" width="21.7109375" customWidth="1"/>
    <col min="11009" max="11009" width="6.85546875" customWidth="1"/>
    <col min="11010" max="11010" width="44.85546875" customWidth="1"/>
    <col min="11011" max="11011" width="15.5703125" customWidth="1"/>
    <col min="11012" max="11012" width="15.42578125" customWidth="1"/>
    <col min="11013" max="11013" width="12" customWidth="1"/>
    <col min="11014" max="11014" width="21.7109375" customWidth="1"/>
    <col min="11265" max="11265" width="6.85546875" customWidth="1"/>
    <col min="11266" max="11266" width="44.85546875" customWidth="1"/>
    <col min="11267" max="11267" width="15.5703125" customWidth="1"/>
    <col min="11268" max="11268" width="15.42578125" customWidth="1"/>
    <col min="11269" max="11269" width="12" customWidth="1"/>
    <col min="11270" max="11270" width="21.7109375" customWidth="1"/>
    <col min="11521" max="11521" width="6.85546875" customWidth="1"/>
    <col min="11522" max="11522" width="44.85546875" customWidth="1"/>
    <col min="11523" max="11523" width="15.5703125" customWidth="1"/>
    <col min="11524" max="11524" width="15.42578125" customWidth="1"/>
    <col min="11525" max="11525" width="12" customWidth="1"/>
    <col min="11526" max="11526" width="21.7109375" customWidth="1"/>
    <col min="11777" max="11777" width="6.85546875" customWidth="1"/>
    <col min="11778" max="11778" width="44.85546875" customWidth="1"/>
    <col min="11779" max="11779" width="15.5703125" customWidth="1"/>
    <col min="11780" max="11780" width="15.42578125" customWidth="1"/>
    <col min="11781" max="11781" width="12" customWidth="1"/>
    <col min="11782" max="11782" width="21.7109375" customWidth="1"/>
    <col min="12033" max="12033" width="6.85546875" customWidth="1"/>
    <col min="12034" max="12034" width="44.85546875" customWidth="1"/>
    <col min="12035" max="12035" width="15.5703125" customWidth="1"/>
    <col min="12036" max="12036" width="15.42578125" customWidth="1"/>
    <col min="12037" max="12037" width="12" customWidth="1"/>
    <col min="12038" max="12038" width="21.7109375" customWidth="1"/>
    <col min="12289" max="12289" width="6.85546875" customWidth="1"/>
    <col min="12290" max="12290" width="44.85546875" customWidth="1"/>
    <col min="12291" max="12291" width="15.5703125" customWidth="1"/>
    <col min="12292" max="12292" width="15.42578125" customWidth="1"/>
    <col min="12293" max="12293" width="12" customWidth="1"/>
    <col min="12294" max="12294" width="21.7109375" customWidth="1"/>
    <col min="12545" max="12545" width="6.85546875" customWidth="1"/>
    <col min="12546" max="12546" width="44.85546875" customWidth="1"/>
    <col min="12547" max="12547" width="15.5703125" customWidth="1"/>
    <col min="12548" max="12548" width="15.42578125" customWidth="1"/>
    <col min="12549" max="12549" width="12" customWidth="1"/>
    <col min="12550" max="12550" width="21.7109375" customWidth="1"/>
    <col min="12801" max="12801" width="6.85546875" customWidth="1"/>
    <col min="12802" max="12802" width="44.85546875" customWidth="1"/>
    <col min="12803" max="12803" width="15.5703125" customWidth="1"/>
    <col min="12804" max="12804" width="15.42578125" customWidth="1"/>
    <col min="12805" max="12805" width="12" customWidth="1"/>
    <col min="12806" max="12806" width="21.7109375" customWidth="1"/>
    <col min="13057" max="13057" width="6.85546875" customWidth="1"/>
    <col min="13058" max="13058" width="44.85546875" customWidth="1"/>
    <col min="13059" max="13059" width="15.5703125" customWidth="1"/>
    <col min="13060" max="13060" width="15.42578125" customWidth="1"/>
    <col min="13061" max="13061" width="12" customWidth="1"/>
    <col min="13062" max="13062" width="21.7109375" customWidth="1"/>
    <col min="13313" max="13313" width="6.85546875" customWidth="1"/>
    <col min="13314" max="13314" width="44.85546875" customWidth="1"/>
    <col min="13315" max="13315" width="15.5703125" customWidth="1"/>
    <col min="13316" max="13316" width="15.42578125" customWidth="1"/>
    <col min="13317" max="13317" width="12" customWidth="1"/>
    <col min="13318" max="13318" width="21.7109375" customWidth="1"/>
    <col min="13569" max="13569" width="6.85546875" customWidth="1"/>
    <col min="13570" max="13570" width="44.85546875" customWidth="1"/>
    <col min="13571" max="13571" width="15.5703125" customWidth="1"/>
    <col min="13572" max="13572" width="15.42578125" customWidth="1"/>
    <col min="13573" max="13573" width="12" customWidth="1"/>
    <col min="13574" max="13574" width="21.7109375" customWidth="1"/>
    <col min="13825" max="13825" width="6.85546875" customWidth="1"/>
    <col min="13826" max="13826" width="44.85546875" customWidth="1"/>
    <col min="13827" max="13827" width="15.5703125" customWidth="1"/>
    <col min="13828" max="13828" width="15.42578125" customWidth="1"/>
    <col min="13829" max="13829" width="12" customWidth="1"/>
    <col min="13830" max="13830" width="21.7109375" customWidth="1"/>
    <col min="14081" max="14081" width="6.85546875" customWidth="1"/>
    <col min="14082" max="14082" width="44.85546875" customWidth="1"/>
    <col min="14083" max="14083" width="15.5703125" customWidth="1"/>
    <col min="14084" max="14084" width="15.42578125" customWidth="1"/>
    <col min="14085" max="14085" width="12" customWidth="1"/>
    <col min="14086" max="14086" width="21.7109375" customWidth="1"/>
    <col min="14337" max="14337" width="6.85546875" customWidth="1"/>
    <col min="14338" max="14338" width="44.85546875" customWidth="1"/>
    <col min="14339" max="14339" width="15.5703125" customWidth="1"/>
    <col min="14340" max="14340" width="15.42578125" customWidth="1"/>
    <col min="14341" max="14341" width="12" customWidth="1"/>
    <col min="14342" max="14342" width="21.7109375" customWidth="1"/>
    <col min="14593" max="14593" width="6.85546875" customWidth="1"/>
    <col min="14594" max="14594" width="44.85546875" customWidth="1"/>
    <col min="14595" max="14595" width="15.5703125" customWidth="1"/>
    <col min="14596" max="14596" width="15.42578125" customWidth="1"/>
    <col min="14597" max="14597" width="12" customWidth="1"/>
    <col min="14598" max="14598" width="21.7109375" customWidth="1"/>
    <col min="14849" max="14849" width="6.85546875" customWidth="1"/>
    <col min="14850" max="14850" width="44.85546875" customWidth="1"/>
    <col min="14851" max="14851" width="15.5703125" customWidth="1"/>
    <col min="14852" max="14852" width="15.42578125" customWidth="1"/>
    <col min="14853" max="14853" width="12" customWidth="1"/>
    <col min="14854" max="14854" width="21.7109375" customWidth="1"/>
    <col min="15105" max="15105" width="6.85546875" customWidth="1"/>
    <col min="15106" max="15106" width="44.85546875" customWidth="1"/>
    <col min="15107" max="15107" width="15.5703125" customWidth="1"/>
    <col min="15108" max="15108" width="15.42578125" customWidth="1"/>
    <col min="15109" max="15109" width="12" customWidth="1"/>
    <col min="15110" max="15110" width="21.7109375" customWidth="1"/>
    <col min="15361" max="15361" width="6.85546875" customWidth="1"/>
    <col min="15362" max="15362" width="44.85546875" customWidth="1"/>
    <col min="15363" max="15363" width="15.5703125" customWidth="1"/>
    <col min="15364" max="15364" width="15.42578125" customWidth="1"/>
    <col min="15365" max="15365" width="12" customWidth="1"/>
    <col min="15366" max="15366" width="21.7109375" customWidth="1"/>
    <col min="15617" max="15617" width="6.85546875" customWidth="1"/>
    <col min="15618" max="15618" width="44.85546875" customWidth="1"/>
    <col min="15619" max="15619" width="15.5703125" customWidth="1"/>
    <col min="15620" max="15620" width="15.42578125" customWidth="1"/>
    <col min="15621" max="15621" width="12" customWidth="1"/>
    <col min="15622" max="15622" width="21.7109375" customWidth="1"/>
    <col min="15873" max="15873" width="6.85546875" customWidth="1"/>
    <col min="15874" max="15874" width="44.85546875" customWidth="1"/>
    <col min="15875" max="15875" width="15.5703125" customWidth="1"/>
    <col min="15876" max="15876" width="15.42578125" customWidth="1"/>
    <col min="15877" max="15877" width="12" customWidth="1"/>
    <col min="15878" max="15878" width="21.7109375" customWidth="1"/>
    <col min="16129" max="16129" width="6.85546875" customWidth="1"/>
    <col min="16130" max="16130" width="44.85546875" customWidth="1"/>
    <col min="16131" max="16131" width="15.5703125" customWidth="1"/>
    <col min="16132" max="16132" width="15.42578125" customWidth="1"/>
    <col min="16133" max="16133" width="12" customWidth="1"/>
    <col min="16134" max="16134" width="21.7109375" customWidth="1"/>
  </cols>
  <sheetData>
    <row r="1" spans="1:11" s="148" customFormat="1" ht="15.75" x14ac:dyDescent="0.25">
      <c r="A1" s="817" t="s">
        <v>1091</v>
      </c>
      <c r="B1" s="817"/>
      <c r="C1" s="817"/>
      <c r="D1" s="817"/>
      <c r="E1" s="817"/>
    </row>
    <row r="2" spans="1:11" ht="35.25" customHeight="1" x14ac:dyDescent="0.25">
      <c r="A2" s="761" t="s">
        <v>1071</v>
      </c>
      <c r="B2" s="761"/>
      <c r="C2" s="761"/>
      <c r="D2" s="761"/>
      <c r="E2" s="761"/>
      <c r="F2" s="117"/>
      <c r="G2" s="117"/>
      <c r="H2" s="117"/>
      <c r="I2" s="117"/>
      <c r="J2" s="117"/>
    </row>
    <row r="3" spans="1:11" ht="24.75" customHeight="1" x14ac:dyDescent="0.25">
      <c r="A3" s="762" t="str">
        <f>'30'!A3:G3</f>
        <v>(Kèm theo Nghị quyết số 25/NQ-HĐND ngày 23/12/2025 của HĐND xã Phiêng Pằn)</v>
      </c>
      <c r="B3" s="762"/>
      <c r="C3" s="762"/>
      <c r="D3" s="762"/>
      <c r="E3" s="762"/>
      <c r="F3" s="117"/>
      <c r="G3" s="767"/>
      <c r="H3" s="767"/>
      <c r="I3" s="767"/>
      <c r="J3" s="767"/>
      <c r="K3" s="767"/>
    </row>
    <row r="4" spans="1:11" ht="21" customHeight="1" x14ac:dyDescent="0.25">
      <c r="A4" s="119"/>
      <c r="B4" s="119"/>
      <c r="C4" s="119"/>
      <c r="D4" s="763" t="s">
        <v>955</v>
      </c>
      <c r="E4" s="763"/>
    </row>
    <row r="5" spans="1:11" s="122" customFormat="1" ht="47.25" customHeight="1" x14ac:dyDescent="0.25">
      <c r="A5" s="120" t="s">
        <v>874</v>
      </c>
      <c r="B5" s="120" t="s">
        <v>898</v>
      </c>
      <c r="C5" s="121" t="s">
        <v>921</v>
      </c>
      <c r="D5" s="121" t="s">
        <v>922</v>
      </c>
      <c r="E5" s="120" t="s">
        <v>376</v>
      </c>
    </row>
    <row r="6" spans="1:11" s="124" customFormat="1" ht="27.75" customHeight="1" x14ac:dyDescent="0.25">
      <c r="A6" s="123"/>
      <c r="B6" s="231" t="s">
        <v>130</v>
      </c>
      <c r="C6" s="232">
        <f>C7</f>
        <v>150000</v>
      </c>
      <c r="D6" s="232">
        <f>D7</f>
        <v>300000</v>
      </c>
      <c r="E6" s="232">
        <f>D6/C6*100</f>
        <v>200</v>
      </c>
      <c r="K6" s="233"/>
    </row>
    <row r="7" spans="1:11" s="103" customFormat="1" ht="25.5" customHeight="1" x14ac:dyDescent="0.25">
      <c r="A7" s="187" t="s">
        <v>83</v>
      </c>
      <c r="B7" s="186" t="s">
        <v>1073</v>
      </c>
      <c r="C7" s="234">
        <f>C8</f>
        <v>150000</v>
      </c>
      <c r="D7" s="234">
        <f>D8</f>
        <v>300000</v>
      </c>
      <c r="E7" s="235">
        <f>+D7/C7*100</f>
        <v>200</v>
      </c>
    </row>
    <row r="8" spans="1:11" s="201" customFormat="1" ht="25.5" customHeight="1" x14ac:dyDescent="0.25">
      <c r="A8" s="75"/>
      <c r="B8" s="236" t="s">
        <v>924</v>
      </c>
      <c r="C8" s="237">
        <v>150000</v>
      </c>
      <c r="D8" s="237">
        <v>300000</v>
      </c>
      <c r="E8" s="238">
        <f>+D8/C8*100</f>
        <v>200</v>
      </c>
    </row>
    <row r="9" spans="1:11" ht="20.100000000000001" customHeight="1" x14ac:dyDescent="0.25">
      <c r="A9" s="239"/>
      <c r="B9" s="240"/>
      <c r="C9" s="241"/>
      <c r="D9" s="241"/>
      <c r="E9" s="242"/>
    </row>
    <row r="11" spans="1:11" ht="33.950000000000003" customHeight="1" x14ac:dyDescent="0.25">
      <c r="A11" s="764" t="s">
        <v>1069</v>
      </c>
      <c r="B11" s="765"/>
      <c r="C11" s="765"/>
      <c r="D11" s="765"/>
      <c r="E11" s="765"/>
      <c r="G11" s="132"/>
    </row>
    <row r="17" spans="2:2" x14ac:dyDescent="0.25">
      <c r="B17" s="135"/>
    </row>
  </sheetData>
  <mergeCells count="6">
    <mergeCell ref="A11:E11"/>
    <mergeCell ref="A1:E1"/>
    <mergeCell ref="A2:E2"/>
    <mergeCell ref="A3:E3"/>
    <mergeCell ref="G3:K3"/>
    <mergeCell ref="D4:E4"/>
  </mergeCells>
  <pageMargins left="0.7" right="0.22"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0000"/>
  </sheetPr>
  <dimension ref="A1:E20"/>
  <sheetViews>
    <sheetView workbookViewId="0">
      <selection activeCell="C15" sqref="C15"/>
    </sheetView>
  </sheetViews>
  <sheetFormatPr defaultRowHeight="15" x14ac:dyDescent="0.25"/>
  <cols>
    <col min="1" max="1" width="5.85546875" customWidth="1"/>
    <col min="2" max="2" width="39.7109375" customWidth="1"/>
    <col min="3" max="5" width="12.28515625" customWidth="1"/>
  </cols>
  <sheetData>
    <row r="1" spans="1:5" ht="15.75" x14ac:dyDescent="0.25">
      <c r="E1" s="25" t="s">
        <v>699</v>
      </c>
    </row>
    <row r="2" spans="1:5" ht="15.75" x14ac:dyDescent="0.25">
      <c r="A2" s="716" t="s">
        <v>743</v>
      </c>
      <c r="B2" s="716"/>
      <c r="C2" s="716"/>
      <c r="D2" s="716"/>
      <c r="E2" s="716"/>
    </row>
    <row r="3" spans="1:5" ht="15.75" x14ac:dyDescent="0.25">
      <c r="A3" s="716" t="s">
        <v>668</v>
      </c>
      <c r="B3" s="716"/>
      <c r="C3" s="716"/>
      <c r="D3" s="716"/>
      <c r="E3" s="716"/>
    </row>
    <row r="4" spans="1:5" ht="15.75" x14ac:dyDescent="0.25">
      <c r="A4" s="716" t="s">
        <v>126</v>
      </c>
      <c r="B4" s="716"/>
      <c r="C4" s="716"/>
      <c r="D4" s="716"/>
      <c r="E4" s="716"/>
    </row>
    <row r="5" spans="1:5" ht="15.75" x14ac:dyDescent="0.25">
      <c r="E5" s="26" t="s">
        <v>56</v>
      </c>
    </row>
    <row r="6" spans="1:5" ht="48" customHeight="1" x14ac:dyDescent="0.25">
      <c r="A6" s="29" t="s">
        <v>3</v>
      </c>
      <c r="B6" s="29" t="s">
        <v>4</v>
      </c>
      <c r="C6" s="29" t="s">
        <v>654</v>
      </c>
      <c r="D6" s="29" t="s">
        <v>358</v>
      </c>
      <c r="E6" s="29" t="s">
        <v>376</v>
      </c>
    </row>
    <row r="7" spans="1:5" ht="15.75" x14ac:dyDescent="0.25">
      <c r="A7" s="28" t="s">
        <v>15</v>
      </c>
      <c r="B7" s="28" t="s">
        <v>16</v>
      </c>
      <c r="C7" s="28">
        <v>1</v>
      </c>
      <c r="D7" s="28">
        <v>2</v>
      </c>
      <c r="E7" s="28" t="s">
        <v>269</v>
      </c>
    </row>
    <row r="8" spans="1:5" ht="15.75" x14ac:dyDescent="0.25">
      <c r="A8" s="29"/>
      <c r="B8" s="30" t="s">
        <v>133</v>
      </c>
      <c r="C8" s="28"/>
      <c r="D8" s="28"/>
      <c r="E8" s="28"/>
    </row>
    <row r="9" spans="1:5" ht="21.75" customHeight="1" x14ac:dyDescent="0.25">
      <c r="A9" s="28">
        <v>1</v>
      </c>
      <c r="B9" s="31" t="s">
        <v>669</v>
      </c>
      <c r="C9" s="28"/>
      <c r="D9" s="28"/>
      <c r="E9" s="28"/>
    </row>
    <row r="10" spans="1:5" ht="21.75" customHeight="1" x14ac:dyDescent="0.25">
      <c r="A10" s="28" t="s">
        <v>22</v>
      </c>
      <c r="B10" s="32" t="s">
        <v>670</v>
      </c>
      <c r="C10" s="28"/>
      <c r="D10" s="28"/>
      <c r="E10" s="28"/>
    </row>
    <row r="11" spans="1:5" ht="21.75" customHeight="1" x14ac:dyDescent="0.25">
      <c r="A11" s="28" t="s">
        <v>22</v>
      </c>
      <c r="B11" s="32" t="s">
        <v>671</v>
      </c>
      <c r="C11" s="28"/>
      <c r="D11" s="28"/>
      <c r="E11" s="28"/>
    </row>
    <row r="12" spans="1:5" ht="21.75" customHeight="1" x14ac:dyDescent="0.25">
      <c r="A12" s="28">
        <v>2</v>
      </c>
      <c r="B12" s="31" t="s">
        <v>672</v>
      </c>
      <c r="C12" s="28"/>
      <c r="D12" s="28"/>
      <c r="E12" s="28"/>
    </row>
    <row r="13" spans="1:5" ht="21.75" customHeight="1" x14ac:dyDescent="0.25">
      <c r="A13" s="28">
        <v>3</v>
      </c>
      <c r="B13" s="31" t="s">
        <v>673</v>
      </c>
      <c r="C13" s="28"/>
      <c r="D13" s="28"/>
      <c r="E13" s="28"/>
    </row>
    <row r="14" spans="1:5" ht="21.75" customHeight="1" x14ac:dyDescent="0.25">
      <c r="A14" s="28">
        <v>4</v>
      </c>
      <c r="B14" s="31" t="s">
        <v>674</v>
      </c>
      <c r="C14" s="28"/>
      <c r="D14" s="28"/>
      <c r="E14" s="28"/>
    </row>
    <row r="15" spans="1:5" ht="21.75" customHeight="1" x14ac:dyDescent="0.25">
      <c r="A15" s="28">
        <v>5</v>
      </c>
      <c r="B15" s="31" t="s">
        <v>675</v>
      </c>
      <c r="C15" s="28"/>
      <c r="D15" s="28"/>
      <c r="E15" s="28"/>
    </row>
    <row r="16" spans="1:5" ht="21.75" customHeight="1" x14ac:dyDescent="0.25">
      <c r="A16" s="28">
        <v>6</v>
      </c>
      <c r="B16" s="31" t="s">
        <v>676</v>
      </c>
      <c r="C16" s="28"/>
      <c r="D16" s="28"/>
      <c r="E16" s="28"/>
    </row>
    <row r="17" spans="1:5" ht="21.75" customHeight="1" x14ac:dyDescent="0.25">
      <c r="A17" s="28">
        <v>7</v>
      </c>
      <c r="B17" s="31" t="s">
        <v>677</v>
      </c>
      <c r="C17" s="28"/>
      <c r="D17" s="28"/>
      <c r="E17" s="28"/>
    </row>
    <row r="18" spans="1:5" ht="21.75" customHeight="1" x14ac:dyDescent="0.25">
      <c r="A18" s="28">
        <v>8</v>
      </c>
      <c r="B18" s="31"/>
      <c r="C18" s="28"/>
      <c r="D18" s="28"/>
      <c r="E18" s="28"/>
    </row>
    <row r="19" spans="1:5" ht="21.75" customHeight="1" x14ac:dyDescent="0.25">
      <c r="A19" s="28">
        <v>9</v>
      </c>
      <c r="B19" s="31"/>
      <c r="C19" s="28"/>
      <c r="D19" s="28"/>
      <c r="E19" s="28"/>
    </row>
    <row r="20" spans="1:5" ht="21.75" customHeight="1" x14ac:dyDescent="0.25">
      <c r="A20" s="28">
        <v>10</v>
      </c>
      <c r="B20" s="31"/>
      <c r="C20" s="28"/>
      <c r="D20" s="28"/>
      <c r="E20" s="28"/>
    </row>
  </sheetData>
  <mergeCells count="3">
    <mergeCell ref="A2:E2"/>
    <mergeCell ref="A3:E3"/>
    <mergeCell ref="A4:E4"/>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00B0F0"/>
  </sheetPr>
  <dimension ref="A1:F38"/>
  <sheetViews>
    <sheetView workbookViewId="0"/>
  </sheetViews>
  <sheetFormatPr defaultRowHeight="15" x14ac:dyDescent="0.25"/>
  <cols>
    <col min="1" max="1" width="6.28515625" customWidth="1"/>
    <col min="2" max="2" width="45.42578125" customWidth="1"/>
    <col min="3" max="6" width="9.7109375" customWidth="1"/>
  </cols>
  <sheetData>
    <row r="1" spans="1:6" ht="15.75" x14ac:dyDescent="0.25">
      <c r="F1" s="25" t="s">
        <v>700</v>
      </c>
    </row>
    <row r="2" spans="1:6" ht="23.25" customHeight="1" x14ac:dyDescent="0.25">
      <c r="A2" s="716" t="s">
        <v>744</v>
      </c>
      <c r="B2" s="716"/>
      <c r="C2" s="716"/>
      <c r="D2" s="716"/>
      <c r="E2" s="716"/>
      <c r="F2" s="716"/>
    </row>
    <row r="3" spans="1:6" ht="15.75" x14ac:dyDescent="0.25">
      <c r="A3" s="716" t="s">
        <v>126</v>
      </c>
      <c r="B3" s="716"/>
      <c r="C3" s="716"/>
      <c r="D3" s="716"/>
      <c r="E3" s="716"/>
      <c r="F3" s="716"/>
    </row>
    <row r="4" spans="1:6" ht="15.75" x14ac:dyDescent="0.25">
      <c r="F4" s="26" t="s">
        <v>56</v>
      </c>
    </row>
    <row r="5" spans="1:6" ht="15.75" x14ac:dyDescent="0.25">
      <c r="A5" s="717" t="s">
        <v>3</v>
      </c>
      <c r="B5" s="717" t="s">
        <v>356</v>
      </c>
      <c r="C5" s="717" t="s">
        <v>690</v>
      </c>
      <c r="D5" s="717" t="s">
        <v>745</v>
      </c>
      <c r="E5" s="717" t="s">
        <v>229</v>
      </c>
      <c r="F5" s="717"/>
    </row>
    <row r="6" spans="1:6" ht="31.5" x14ac:dyDescent="0.25">
      <c r="A6" s="717"/>
      <c r="B6" s="717"/>
      <c r="C6" s="717"/>
      <c r="D6" s="717"/>
      <c r="E6" s="29" t="s">
        <v>233</v>
      </c>
      <c r="F6" s="29" t="s">
        <v>422</v>
      </c>
    </row>
    <row r="7" spans="1:6" ht="15.75" x14ac:dyDescent="0.25">
      <c r="A7" s="28" t="s">
        <v>15</v>
      </c>
      <c r="B7" s="28" t="s">
        <v>16</v>
      </c>
      <c r="C7" s="28">
        <v>1</v>
      </c>
      <c r="D7" s="28">
        <v>2</v>
      </c>
      <c r="E7" s="28" t="s">
        <v>360</v>
      </c>
      <c r="F7" s="28" t="s">
        <v>361</v>
      </c>
    </row>
    <row r="8" spans="1:6" ht="15.75" x14ac:dyDescent="0.25">
      <c r="A8" s="29" t="s">
        <v>15</v>
      </c>
      <c r="B8" s="30" t="s">
        <v>237</v>
      </c>
      <c r="C8" s="28"/>
      <c r="D8" s="28"/>
      <c r="E8" s="28"/>
      <c r="F8" s="28"/>
    </row>
    <row r="9" spans="1:6" ht="15.75" x14ac:dyDescent="0.25">
      <c r="A9" s="29" t="s">
        <v>83</v>
      </c>
      <c r="B9" s="30" t="s">
        <v>362</v>
      </c>
      <c r="C9" s="28"/>
      <c r="D9" s="28"/>
      <c r="E9" s="28"/>
      <c r="F9" s="28"/>
    </row>
    <row r="10" spans="1:6" ht="15.75" x14ac:dyDescent="0.25">
      <c r="A10" s="28" t="s">
        <v>22</v>
      </c>
      <c r="B10" s="31" t="s">
        <v>363</v>
      </c>
      <c r="C10" s="28"/>
      <c r="D10" s="28"/>
      <c r="E10" s="28"/>
      <c r="F10" s="28"/>
    </row>
    <row r="11" spans="1:6" ht="15.75" x14ac:dyDescent="0.25">
      <c r="A11" s="28" t="s">
        <v>22</v>
      </c>
      <c r="B11" s="31" t="s">
        <v>364</v>
      </c>
      <c r="C11" s="28"/>
      <c r="D11" s="28"/>
      <c r="E11" s="28"/>
      <c r="F11" s="28"/>
    </row>
    <row r="12" spans="1:6" ht="15.75" x14ac:dyDescent="0.25">
      <c r="A12" s="29" t="s">
        <v>70</v>
      </c>
      <c r="B12" s="30" t="s">
        <v>746</v>
      </c>
      <c r="C12" s="28"/>
      <c r="D12" s="28"/>
      <c r="E12" s="28"/>
      <c r="F12" s="28"/>
    </row>
    <row r="13" spans="1:6" ht="15.75" x14ac:dyDescent="0.25">
      <c r="A13" s="28">
        <v>1</v>
      </c>
      <c r="B13" s="31" t="s">
        <v>240</v>
      </c>
      <c r="C13" s="28"/>
      <c r="D13" s="28"/>
      <c r="E13" s="28"/>
      <c r="F13" s="28"/>
    </row>
    <row r="14" spans="1:6" ht="15.75" x14ac:dyDescent="0.25">
      <c r="A14" s="28">
        <v>2</v>
      </c>
      <c r="B14" s="31" t="s">
        <v>88</v>
      </c>
      <c r="C14" s="28"/>
      <c r="D14" s="28"/>
      <c r="E14" s="28"/>
      <c r="F14" s="28"/>
    </row>
    <row r="15" spans="1:6" ht="15.75" x14ac:dyDescent="0.25">
      <c r="A15" s="29" t="s">
        <v>73</v>
      </c>
      <c r="B15" s="30" t="s">
        <v>241</v>
      </c>
      <c r="C15" s="28"/>
      <c r="D15" s="28"/>
      <c r="E15" s="28"/>
      <c r="F15" s="28"/>
    </row>
    <row r="16" spans="1:6" ht="15.75" x14ac:dyDescent="0.25">
      <c r="A16" s="29" t="s">
        <v>77</v>
      </c>
      <c r="B16" s="30" t="s">
        <v>303</v>
      </c>
      <c r="C16" s="28"/>
      <c r="D16" s="28"/>
      <c r="E16" s="28"/>
      <c r="F16" s="28"/>
    </row>
    <row r="17" spans="1:6" ht="15.75" x14ac:dyDescent="0.25">
      <c r="A17" s="29" t="s">
        <v>113</v>
      </c>
      <c r="B17" s="30" t="s">
        <v>243</v>
      </c>
      <c r="C17" s="28"/>
      <c r="D17" s="28"/>
      <c r="E17" s="28"/>
      <c r="F17" s="28"/>
    </row>
    <row r="18" spans="1:6" ht="15.75" x14ac:dyDescent="0.25">
      <c r="A18" s="29" t="s">
        <v>16</v>
      </c>
      <c r="B18" s="30" t="s">
        <v>90</v>
      </c>
      <c r="C18" s="28"/>
      <c r="D18" s="28"/>
      <c r="E18" s="28"/>
      <c r="F18" s="28"/>
    </row>
    <row r="19" spans="1:6" ht="15.75" x14ac:dyDescent="0.25">
      <c r="A19" s="29" t="s">
        <v>83</v>
      </c>
      <c r="B19" s="30" t="s">
        <v>747</v>
      </c>
      <c r="C19" s="28"/>
      <c r="D19" s="28"/>
      <c r="E19" s="28"/>
      <c r="F19" s="28"/>
    </row>
    <row r="20" spans="1:6" ht="15.75" x14ac:dyDescent="0.25">
      <c r="A20" s="28">
        <v>1</v>
      </c>
      <c r="B20" s="31" t="s">
        <v>368</v>
      </c>
      <c r="C20" s="28"/>
      <c r="D20" s="28"/>
      <c r="E20" s="28"/>
      <c r="F20" s="28"/>
    </row>
    <row r="21" spans="1:6" ht="15.75" x14ac:dyDescent="0.25">
      <c r="A21" s="28">
        <v>2</v>
      </c>
      <c r="B21" s="31" t="s">
        <v>96</v>
      </c>
      <c r="C21" s="28"/>
      <c r="D21" s="28"/>
      <c r="E21" s="28"/>
      <c r="F21" s="28"/>
    </row>
    <row r="22" spans="1:6" ht="31.5" x14ac:dyDescent="0.25">
      <c r="A22" s="28">
        <v>3</v>
      </c>
      <c r="B22" s="31" t="s">
        <v>97</v>
      </c>
      <c r="C22" s="28"/>
      <c r="D22" s="28"/>
      <c r="E22" s="28"/>
      <c r="F22" s="28"/>
    </row>
    <row r="23" spans="1:6" ht="15.75" x14ac:dyDescent="0.25">
      <c r="A23" s="28">
        <v>4</v>
      </c>
      <c r="B23" s="31" t="s">
        <v>246</v>
      </c>
      <c r="C23" s="28"/>
      <c r="D23" s="28"/>
      <c r="E23" s="28"/>
      <c r="F23" s="28"/>
    </row>
    <row r="24" spans="1:6" ht="15.75" x14ac:dyDescent="0.25">
      <c r="A24" s="28">
        <v>5</v>
      </c>
      <c r="B24" s="31" t="s">
        <v>247</v>
      </c>
      <c r="C24" s="28"/>
      <c r="D24" s="28"/>
      <c r="E24" s="28"/>
      <c r="F24" s="28"/>
    </row>
    <row r="25" spans="1:6" ht="15.75" x14ac:dyDescent="0.25">
      <c r="A25" s="28">
        <v>6</v>
      </c>
      <c r="B25" s="31" t="s">
        <v>98</v>
      </c>
      <c r="C25" s="28"/>
      <c r="D25" s="28"/>
      <c r="E25" s="28"/>
      <c r="F25" s="28"/>
    </row>
    <row r="26" spans="1:6" ht="15.75" x14ac:dyDescent="0.25">
      <c r="A26" s="29" t="s">
        <v>70</v>
      </c>
      <c r="B26" s="30" t="s">
        <v>248</v>
      </c>
      <c r="C26" s="28"/>
      <c r="D26" s="28"/>
      <c r="E26" s="28"/>
      <c r="F26" s="28"/>
    </row>
    <row r="27" spans="1:6" ht="15.75" x14ac:dyDescent="0.25">
      <c r="A27" s="28">
        <v>1</v>
      </c>
      <c r="B27" s="31" t="s">
        <v>249</v>
      </c>
      <c r="C27" s="28"/>
      <c r="D27" s="28"/>
      <c r="E27" s="28"/>
      <c r="F27" s="28"/>
    </row>
    <row r="28" spans="1:6" ht="15.75" x14ac:dyDescent="0.25">
      <c r="A28" s="28">
        <v>2</v>
      </c>
      <c r="B28" s="31" t="s">
        <v>250</v>
      </c>
      <c r="C28" s="28"/>
      <c r="D28" s="28"/>
      <c r="E28" s="28"/>
      <c r="F28" s="28"/>
    </row>
    <row r="29" spans="1:6" ht="15.75" x14ac:dyDescent="0.25">
      <c r="A29" s="29" t="s">
        <v>73</v>
      </c>
      <c r="B29" s="30" t="s">
        <v>251</v>
      </c>
      <c r="C29" s="28"/>
      <c r="D29" s="28"/>
      <c r="E29" s="28"/>
      <c r="F29" s="28"/>
    </row>
    <row r="30" spans="1:6" ht="31.5" x14ac:dyDescent="0.25">
      <c r="A30" s="29" t="s">
        <v>79</v>
      </c>
      <c r="B30" s="30" t="s">
        <v>748</v>
      </c>
      <c r="C30" s="28"/>
      <c r="D30" s="28"/>
      <c r="E30" s="28"/>
      <c r="F30" s="28"/>
    </row>
    <row r="31" spans="1:6" ht="15.75" x14ac:dyDescent="0.25">
      <c r="A31" s="29" t="s">
        <v>89</v>
      </c>
      <c r="B31" s="30" t="s">
        <v>749</v>
      </c>
      <c r="C31" s="28"/>
      <c r="D31" s="28"/>
      <c r="E31" s="28"/>
      <c r="F31" s="28"/>
    </row>
    <row r="32" spans="1:6" ht="15.75" x14ac:dyDescent="0.25">
      <c r="A32" s="29" t="s">
        <v>83</v>
      </c>
      <c r="B32" s="30" t="s">
        <v>108</v>
      </c>
      <c r="C32" s="28"/>
      <c r="D32" s="28"/>
      <c r="E32" s="28"/>
      <c r="F32" s="28"/>
    </row>
    <row r="33" spans="1:6" ht="31.5" x14ac:dyDescent="0.25">
      <c r="A33" s="29" t="s">
        <v>70</v>
      </c>
      <c r="B33" s="30" t="s">
        <v>257</v>
      </c>
      <c r="C33" s="28"/>
      <c r="D33" s="28"/>
      <c r="E33" s="28"/>
      <c r="F33" s="28"/>
    </row>
    <row r="34" spans="1:6" ht="15.75" x14ac:dyDescent="0.25">
      <c r="A34" s="29" t="s">
        <v>99</v>
      </c>
      <c r="B34" s="30" t="s">
        <v>370</v>
      </c>
      <c r="C34" s="28"/>
      <c r="D34" s="28"/>
      <c r="E34" s="28"/>
      <c r="F34" s="28"/>
    </row>
    <row r="35" spans="1:6" ht="15.75" x14ac:dyDescent="0.25">
      <c r="A35" s="29" t="s">
        <v>83</v>
      </c>
      <c r="B35" s="30" t="s">
        <v>111</v>
      </c>
      <c r="C35" s="28"/>
      <c r="D35" s="28"/>
      <c r="E35" s="28"/>
      <c r="F35" s="28"/>
    </row>
    <row r="36" spans="1:6" ht="15.75" x14ac:dyDescent="0.25">
      <c r="A36" s="29" t="s">
        <v>70</v>
      </c>
      <c r="B36" s="30" t="s">
        <v>112</v>
      </c>
      <c r="C36" s="28"/>
      <c r="D36" s="28"/>
      <c r="E36" s="28"/>
      <c r="F36" s="28"/>
    </row>
    <row r="37" spans="1:6" ht="31.5" x14ac:dyDescent="0.25">
      <c r="A37" s="29" t="s">
        <v>101</v>
      </c>
      <c r="B37" s="30" t="s">
        <v>750</v>
      </c>
      <c r="C37" s="28"/>
      <c r="D37" s="28"/>
      <c r="E37" s="28"/>
      <c r="F37" s="28"/>
    </row>
    <row r="38" spans="1:6" ht="60" customHeight="1" x14ac:dyDescent="0.25">
      <c r="A38" s="818" t="s">
        <v>751</v>
      </c>
      <c r="B38" s="818"/>
      <c r="C38" s="818"/>
      <c r="D38" s="818"/>
      <c r="E38" s="818"/>
      <c r="F38" s="818"/>
    </row>
  </sheetData>
  <mergeCells count="8">
    <mergeCell ref="A2:F2"/>
    <mergeCell ref="A3:F3"/>
    <mergeCell ref="A38:F38"/>
    <mergeCell ref="A5:A6"/>
    <mergeCell ref="B5:B6"/>
    <mergeCell ref="C5:C6"/>
    <mergeCell ref="D5:D6"/>
    <mergeCell ref="E5:F5"/>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00B0F0"/>
  </sheetPr>
  <dimension ref="A1:E43"/>
  <sheetViews>
    <sheetView workbookViewId="0"/>
  </sheetViews>
  <sheetFormatPr defaultRowHeight="15" x14ac:dyDescent="0.25"/>
  <cols>
    <col min="1" max="1" width="6.42578125" customWidth="1"/>
    <col min="2" max="2" width="47.140625" customWidth="1"/>
    <col min="3" max="5" width="11.5703125" customWidth="1"/>
  </cols>
  <sheetData>
    <row r="1" spans="1:5" ht="15.75" x14ac:dyDescent="0.25">
      <c r="E1" s="25" t="s">
        <v>701</v>
      </c>
    </row>
    <row r="2" spans="1:5" ht="40.5" customHeight="1" x14ac:dyDescent="0.25">
      <c r="A2" s="716" t="s">
        <v>752</v>
      </c>
      <c r="B2" s="716"/>
      <c r="C2" s="716"/>
      <c r="D2" s="716"/>
      <c r="E2" s="716"/>
    </row>
    <row r="3" spans="1:5" ht="15.75" x14ac:dyDescent="0.25">
      <c r="A3" s="716" t="s">
        <v>530</v>
      </c>
      <c r="B3" s="716"/>
      <c r="C3" s="716"/>
      <c r="D3" s="716"/>
      <c r="E3" s="716"/>
    </row>
    <row r="4" spans="1:5" ht="15.75" x14ac:dyDescent="0.25">
      <c r="E4" s="26" t="s">
        <v>56</v>
      </c>
    </row>
    <row r="5" spans="1:5" ht="31.5" x14ac:dyDescent="0.25">
      <c r="A5" s="29" t="s">
        <v>3</v>
      </c>
      <c r="B5" s="29" t="s">
        <v>4</v>
      </c>
      <c r="C5" s="29" t="s">
        <v>690</v>
      </c>
      <c r="D5" s="29" t="s">
        <v>745</v>
      </c>
      <c r="E5" s="29" t="s">
        <v>376</v>
      </c>
    </row>
    <row r="6" spans="1:5" ht="15.75" x14ac:dyDescent="0.25">
      <c r="A6" s="29" t="s">
        <v>15</v>
      </c>
      <c r="B6" s="29" t="s">
        <v>16</v>
      </c>
      <c r="C6" s="29">
        <v>1</v>
      </c>
      <c r="D6" s="29">
        <v>2</v>
      </c>
      <c r="E6" s="29">
        <v>3</v>
      </c>
    </row>
    <row r="7" spans="1:5" ht="15.75" x14ac:dyDescent="0.25">
      <c r="A7" s="29" t="s">
        <v>15</v>
      </c>
      <c r="B7" s="30" t="s">
        <v>531</v>
      </c>
      <c r="C7" s="28"/>
      <c r="D7" s="28"/>
      <c r="E7" s="28"/>
    </row>
    <row r="8" spans="1:5" ht="15.75" x14ac:dyDescent="0.25">
      <c r="A8" s="29" t="s">
        <v>83</v>
      </c>
      <c r="B8" s="30" t="s">
        <v>300</v>
      </c>
      <c r="C8" s="28"/>
      <c r="D8" s="28"/>
      <c r="E8" s="28"/>
    </row>
    <row r="9" spans="1:5" ht="15.75" x14ac:dyDescent="0.25">
      <c r="A9" s="28">
        <v>1</v>
      </c>
      <c r="B9" s="31" t="s">
        <v>301</v>
      </c>
      <c r="C9" s="28"/>
      <c r="D9" s="28"/>
      <c r="E9" s="28"/>
    </row>
    <row r="10" spans="1:5" ht="15.75" x14ac:dyDescent="0.25">
      <c r="A10" s="28">
        <v>2</v>
      </c>
      <c r="B10" s="31" t="s">
        <v>302</v>
      </c>
      <c r="C10" s="28"/>
      <c r="D10" s="28"/>
      <c r="E10" s="28"/>
    </row>
    <row r="11" spans="1:5" ht="15.75" x14ac:dyDescent="0.25">
      <c r="A11" s="28" t="s">
        <v>22</v>
      </c>
      <c r="B11" s="31" t="s">
        <v>753</v>
      </c>
      <c r="C11" s="28"/>
      <c r="D11" s="28"/>
      <c r="E11" s="28"/>
    </row>
    <row r="12" spans="1:5" ht="15.75" x14ac:dyDescent="0.25">
      <c r="A12" s="28" t="s">
        <v>22</v>
      </c>
      <c r="B12" s="31" t="s">
        <v>754</v>
      </c>
      <c r="C12" s="28"/>
      <c r="D12" s="28"/>
      <c r="E12" s="28"/>
    </row>
    <row r="13" spans="1:5" ht="15.75" x14ac:dyDescent="0.25">
      <c r="A13" s="28">
        <v>3</v>
      </c>
      <c r="B13" s="31" t="s">
        <v>532</v>
      </c>
      <c r="C13" s="28"/>
      <c r="D13" s="28"/>
      <c r="E13" s="28"/>
    </row>
    <row r="14" spans="1:5" ht="15.75" x14ac:dyDescent="0.25">
      <c r="A14" s="28">
        <v>4</v>
      </c>
      <c r="B14" s="31" t="s">
        <v>303</v>
      </c>
      <c r="C14" s="28"/>
      <c r="D14" s="28"/>
      <c r="E14" s="28"/>
    </row>
    <row r="15" spans="1:5" ht="15.75" x14ac:dyDescent="0.25">
      <c r="A15" s="28">
        <v>5</v>
      </c>
      <c r="B15" s="31" t="s">
        <v>243</v>
      </c>
      <c r="C15" s="28"/>
      <c r="D15" s="28"/>
      <c r="E15" s="28"/>
    </row>
    <row r="16" spans="1:5" ht="15.75" x14ac:dyDescent="0.25">
      <c r="A16" s="29" t="s">
        <v>70</v>
      </c>
      <c r="B16" s="30" t="s">
        <v>304</v>
      </c>
      <c r="C16" s="28"/>
      <c r="D16" s="28"/>
      <c r="E16" s="28"/>
    </row>
    <row r="17" spans="1:5" ht="15.75" x14ac:dyDescent="0.25">
      <c r="A17" s="28">
        <v>1</v>
      </c>
      <c r="B17" s="31" t="s">
        <v>533</v>
      </c>
      <c r="C17" s="28"/>
      <c r="D17" s="28"/>
      <c r="E17" s="28"/>
    </row>
    <row r="18" spans="1:5" ht="15.75" x14ac:dyDescent="0.25">
      <c r="A18" s="28">
        <v>2</v>
      </c>
      <c r="B18" s="31" t="s">
        <v>313</v>
      </c>
      <c r="C18" s="28"/>
      <c r="D18" s="28"/>
      <c r="E18" s="28"/>
    </row>
    <row r="19" spans="1:5" ht="15.75" x14ac:dyDescent="0.25">
      <c r="A19" s="28" t="s">
        <v>22</v>
      </c>
      <c r="B19" s="31" t="s">
        <v>307</v>
      </c>
      <c r="C19" s="28"/>
      <c r="D19" s="28"/>
      <c r="E19" s="28"/>
    </row>
    <row r="20" spans="1:5" ht="15.75" x14ac:dyDescent="0.25">
      <c r="A20" s="28" t="s">
        <v>22</v>
      </c>
      <c r="B20" s="31" t="s">
        <v>308</v>
      </c>
      <c r="C20" s="28"/>
      <c r="D20" s="28"/>
      <c r="E20" s="28"/>
    </row>
    <row r="21" spans="1:5" ht="15.75" x14ac:dyDescent="0.25">
      <c r="A21" s="28">
        <v>3</v>
      </c>
      <c r="B21" s="31" t="s">
        <v>251</v>
      </c>
      <c r="C21" s="28"/>
      <c r="D21" s="28"/>
      <c r="E21" s="28"/>
    </row>
    <row r="22" spans="1:5" ht="31.5" x14ac:dyDescent="0.25">
      <c r="A22" s="29" t="s">
        <v>73</v>
      </c>
      <c r="B22" s="30" t="s">
        <v>755</v>
      </c>
      <c r="C22" s="28"/>
      <c r="D22" s="28"/>
      <c r="E22" s="28"/>
    </row>
    <row r="23" spans="1:5" ht="15.75" x14ac:dyDescent="0.25">
      <c r="A23" s="29" t="s">
        <v>77</v>
      </c>
      <c r="B23" s="30" t="s">
        <v>756</v>
      </c>
      <c r="C23" s="28"/>
      <c r="D23" s="28"/>
      <c r="E23" s="28"/>
    </row>
    <row r="24" spans="1:5" ht="15.75" x14ac:dyDescent="0.25">
      <c r="A24" s="29" t="s">
        <v>16</v>
      </c>
      <c r="B24" s="30" t="s">
        <v>534</v>
      </c>
      <c r="C24" s="28"/>
      <c r="D24" s="28"/>
      <c r="E24" s="28"/>
    </row>
    <row r="25" spans="1:5" ht="15.75" x14ac:dyDescent="0.25">
      <c r="A25" s="29" t="s">
        <v>83</v>
      </c>
      <c r="B25" s="30" t="s">
        <v>300</v>
      </c>
      <c r="C25" s="28"/>
      <c r="D25" s="28"/>
      <c r="E25" s="28"/>
    </row>
    <row r="26" spans="1:5" ht="15.75" x14ac:dyDescent="0.25">
      <c r="A26" s="28">
        <v>1</v>
      </c>
      <c r="B26" s="31" t="s">
        <v>301</v>
      </c>
      <c r="C26" s="28"/>
      <c r="D26" s="28"/>
      <c r="E26" s="28"/>
    </row>
    <row r="27" spans="1:5" ht="15.75" x14ac:dyDescent="0.25">
      <c r="A27" s="28">
        <v>2</v>
      </c>
      <c r="B27" s="31" t="s">
        <v>302</v>
      </c>
      <c r="C27" s="28"/>
      <c r="D27" s="28"/>
      <c r="E27" s="28"/>
    </row>
    <row r="28" spans="1:5" ht="15.75" x14ac:dyDescent="0.25">
      <c r="A28" s="28" t="s">
        <v>22</v>
      </c>
      <c r="B28" s="31" t="s">
        <v>240</v>
      </c>
      <c r="C28" s="28"/>
      <c r="D28" s="28"/>
      <c r="E28" s="28"/>
    </row>
    <row r="29" spans="1:5" ht="15.75" x14ac:dyDescent="0.25">
      <c r="A29" s="28" t="s">
        <v>22</v>
      </c>
      <c r="B29" s="31" t="s">
        <v>88</v>
      </c>
      <c r="C29" s="28"/>
      <c r="D29" s="28"/>
      <c r="E29" s="28"/>
    </row>
    <row r="30" spans="1:5" ht="15.75" x14ac:dyDescent="0.25">
      <c r="A30" s="28">
        <v>3</v>
      </c>
      <c r="B30" s="31" t="s">
        <v>303</v>
      </c>
      <c r="C30" s="28"/>
      <c r="D30" s="28"/>
      <c r="E30" s="28"/>
    </row>
    <row r="31" spans="1:5" ht="15.75" x14ac:dyDescent="0.25">
      <c r="A31" s="28">
        <v>4</v>
      </c>
      <c r="B31" s="31" t="s">
        <v>243</v>
      </c>
      <c r="C31" s="28"/>
      <c r="D31" s="28"/>
      <c r="E31" s="28"/>
    </row>
    <row r="32" spans="1:5" ht="15.75" x14ac:dyDescent="0.25">
      <c r="A32" s="29" t="s">
        <v>70</v>
      </c>
      <c r="B32" s="30" t="s">
        <v>304</v>
      </c>
      <c r="C32" s="28"/>
      <c r="D32" s="28"/>
      <c r="E32" s="28"/>
    </row>
    <row r="33" spans="1:5" ht="15.75" x14ac:dyDescent="0.25">
      <c r="A33" s="28">
        <v>1</v>
      </c>
      <c r="B33" s="31" t="s">
        <v>535</v>
      </c>
      <c r="C33" s="28"/>
      <c r="D33" s="28"/>
      <c r="E33" s="28"/>
    </row>
    <row r="34" spans="1:5" ht="15.75" x14ac:dyDescent="0.25">
      <c r="A34" s="28">
        <v>2</v>
      </c>
      <c r="B34" s="31" t="s">
        <v>680</v>
      </c>
      <c r="C34" s="28"/>
      <c r="D34" s="28"/>
      <c r="E34" s="28"/>
    </row>
    <row r="35" spans="1:5" ht="15.75" x14ac:dyDescent="0.25">
      <c r="A35" s="28" t="s">
        <v>22</v>
      </c>
      <c r="B35" s="31" t="s">
        <v>307</v>
      </c>
      <c r="C35" s="28"/>
      <c r="D35" s="28"/>
      <c r="E35" s="28"/>
    </row>
    <row r="36" spans="1:5" ht="15.75" x14ac:dyDescent="0.25">
      <c r="A36" s="28" t="s">
        <v>22</v>
      </c>
      <c r="B36" s="31" t="s">
        <v>308</v>
      </c>
      <c r="C36" s="28"/>
      <c r="D36" s="28"/>
      <c r="E36" s="28"/>
    </row>
    <row r="37" spans="1:5" ht="15.75" x14ac:dyDescent="0.25">
      <c r="A37" s="28">
        <v>3</v>
      </c>
      <c r="B37" s="31" t="s">
        <v>251</v>
      </c>
      <c r="C37" s="28"/>
      <c r="D37" s="28"/>
      <c r="E37" s="28"/>
    </row>
    <row r="38" spans="1:5" ht="15.75" x14ac:dyDescent="0.25">
      <c r="A38" s="29" t="s">
        <v>73</v>
      </c>
      <c r="B38" s="30" t="s">
        <v>757</v>
      </c>
      <c r="C38" s="28"/>
      <c r="D38" s="28"/>
      <c r="E38" s="28"/>
    </row>
    <row r="39" spans="1:5" ht="15.75" x14ac:dyDescent="0.25">
      <c r="A39" s="27" t="s">
        <v>618</v>
      </c>
    </row>
    <row r="40" spans="1:5" ht="43.5" customHeight="1" x14ac:dyDescent="0.25">
      <c r="A40" s="715" t="s">
        <v>758</v>
      </c>
      <c r="B40" s="715"/>
      <c r="C40" s="715"/>
      <c r="D40" s="715"/>
      <c r="E40" s="715"/>
    </row>
    <row r="41" spans="1:5" ht="15.75" x14ac:dyDescent="0.25">
      <c r="A41" s="715" t="s">
        <v>681</v>
      </c>
      <c r="B41" s="715"/>
      <c r="C41" s="715"/>
      <c r="D41" s="715"/>
      <c r="E41" s="715"/>
    </row>
    <row r="42" spans="1:5" x14ac:dyDescent="0.25">
      <c r="A42" s="39"/>
    </row>
    <row r="43" spans="1:5" x14ac:dyDescent="0.25">
      <c r="A43" s="39"/>
    </row>
  </sheetData>
  <mergeCells count="4">
    <mergeCell ref="A2:E2"/>
    <mergeCell ref="A3:E3"/>
    <mergeCell ref="A40:E40"/>
    <mergeCell ref="A41:E41"/>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00B0F0"/>
  </sheetPr>
  <dimension ref="A1:H59"/>
  <sheetViews>
    <sheetView workbookViewId="0"/>
  </sheetViews>
  <sheetFormatPr defaultRowHeight="15" x14ac:dyDescent="0.25"/>
  <cols>
    <col min="1" max="1" width="6.42578125" customWidth="1"/>
    <col min="2" max="2" width="47.42578125" customWidth="1"/>
    <col min="3" max="8" width="10.85546875" customWidth="1"/>
  </cols>
  <sheetData>
    <row r="1" spans="1:8" ht="15.75" x14ac:dyDescent="0.25">
      <c r="H1" s="25" t="s">
        <v>702</v>
      </c>
    </row>
    <row r="2" spans="1:8" ht="15.75" x14ac:dyDescent="0.25">
      <c r="A2" s="716" t="s">
        <v>759</v>
      </c>
      <c r="B2" s="716"/>
      <c r="C2" s="716"/>
      <c r="D2" s="716"/>
      <c r="E2" s="716"/>
      <c r="F2" s="716"/>
      <c r="G2" s="716"/>
      <c r="H2" s="716"/>
    </row>
    <row r="3" spans="1:8" ht="15.75" x14ac:dyDescent="0.25">
      <c r="A3" s="711" t="s">
        <v>126</v>
      </c>
      <c r="B3" s="711"/>
      <c r="C3" s="711"/>
      <c r="D3" s="711"/>
      <c r="E3" s="711"/>
      <c r="F3" s="711"/>
      <c r="G3" s="711"/>
      <c r="H3" s="711"/>
    </row>
    <row r="4" spans="1:8" ht="15.75" x14ac:dyDescent="0.25">
      <c r="H4" s="26" t="s">
        <v>56</v>
      </c>
    </row>
    <row r="5" spans="1:8" ht="15.75" x14ac:dyDescent="0.25">
      <c r="A5" s="717" t="s">
        <v>3</v>
      </c>
      <c r="B5" s="717" t="s">
        <v>4</v>
      </c>
      <c r="C5" s="717" t="s">
        <v>690</v>
      </c>
      <c r="D5" s="717"/>
      <c r="E5" s="717" t="s">
        <v>745</v>
      </c>
      <c r="F5" s="717"/>
      <c r="G5" s="717" t="s">
        <v>376</v>
      </c>
      <c r="H5" s="717"/>
    </row>
    <row r="6" spans="1:8" ht="31.5" x14ac:dyDescent="0.25">
      <c r="A6" s="717"/>
      <c r="B6" s="717"/>
      <c r="C6" s="29" t="s">
        <v>377</v>
      </c>
      <c r="D6" s="29" t="s">
        <v>378</v>
      </c>
      <c r="E6" s="29" t="s">
        <v>377</v>
      </c>
      <c r="F6" s="29" t="s">
        <v>378</v>
      </c>
      <c r="G6" s="29" t="s">
        <v>377</v>
      </c>
      <c r="H6" s="29" t="s">
        <v>378</v>
      </c>
    </row>
    <row r="7" spans="1:8" ht="15.75" x14ac:dyDescent="0.25">
      <c r="A7" s="29" t="s">
        <v>15</v>
      </c>
      <c r="B7" s="29" t="s">
        <v>16</v>
      </c>
      <c r="C7" s="29">
        <v>1</v>
      </c>
      <c r="D7" s="29">
        <v>2</v>
      </c>
      <c r="E7" s="29">
        <v>3</v>
      </c>
      <c r="F7" s="29">
        <v>4</v>
      </c>
      <c r="G7" s="29" t="s">
        <v>379</v>
      </c>
      <c r="H7" s="29" t="s">
        <v>380</v>
      </c>
    </row>
    <row r="8" spans="1:8" ht="15.75" x14ac:dyDescent="0.25">
      <c r="A8" s="29"/>
      <c r="B8" s="30" t="s">
        <v>760</v>
      </c>
      <c r="C8" s="29"/>
      <c r="D8" s="29"/>
      <c r="E8" s="29"/>
      <c r="F8" s="29"/>
      <c r="G8" s="29"/>
      <c r="H8" s="29"/>
    </row>
    <row r="9" spans="1:8" ht="15.75" x14ac:dyDescent="0.25">
      <c r="A9" s="29" t="s">
        <v>15</v>
      </c>
      <c r="B9" s="30" t="s">
        <v>761</v>
      </c>
      <c r="C9" s="28"/>
      <c r="D9" s="28"/>
      <c r="E9" s="28"/>
      <c r="F9" s="28"/>
      <c r="G9" s="28"/>
      <c r="H9" s="28"/>
    </row>
    <row r="10" spans="1:8" ht="15.75" x14ac:dyDescent="0.25">
      <c r="A10" s="29" t="s">
        <v>83</v>
      </c>
      <c r="B10" s="30" t="s">
        <v>65</v>
      </c>
      <c r="C10" s="28"/>
      <c r="D10" s="28"/>
      <c r="E10" s="28"/>
      <c r="F10" s="28"/>
      <c r="G10" s="28"/>
      <c r="H10" s="28"/>
    </row>
    <row r="11" spans="1:8" ht="15.75" x14ac:dyDescent="0.25">
      <c r="A11" s="714">
        <v>1</v>
      </c>
      <c r="B11" s="31" t="s">
        <v>382</v>
      </c>
      <c r="C11" s="714"/>
      <c r="D11" s="714"/>
      <c r="E11" s="714"/>
      <c r="F11" s="714"/>
      <c r="G11" s="714"/>
      <c r="H11" s="714"/>
    </row>
    <row r="12" spans="1:8" ht="15.75" x14ac:dyDescent="0.25">
      <c r="A12" s="714"/>
      <c r="B12" s="31" t="s">
        <v>383</v>
      </c>
      <c r="C12" s="714"/>
      <c r="D12" s="714"/>
      <c r="E12" s="714"/>
      <c r="F12" s="714"/>
      <c r="G12" s="714"/>
      <c r="H12" s="714"/>
    </row>
    <row r="13" spans="1:8" ht="15.75" x14ac:dyDescent="0.25">
      <c r="A13" s="714">
        <v>2</v>
      </c>
      <c r="B13" s="31" t="s">
        <v>762</v>
      </c>
      <c r="C13" s="714"/>
      <c r="D13" s="714"/>
      <c r="E13" s="714"/>
      <c r="F13" s="714"/>
      <c r="G13" s="714"/>
      <c r="H13" s="714"/>
    </row>
    <row r="14" spans="1:8" ht="15.75" x14ac:dyDescent="0.25">
      <c r="A14" s="714"/>
      <c r="B14" s="31" t="s">
        <v>383</v>
      </c>
      <c r="C14" s="714"/>
      <c r="D14" s="714"/>
      <c r="E14" s="714"/>
      <c r="F14" s="714"/>
      <c r="G14" s="714"/>
      <c r="H14" s="714"/>
    </row>
    <row r="15" spans="1:8" ht="31.5" x14ac:dyDescent="0.25">
      <c r="A15" s="714">
        <v>3</v>
      </c>
      <c r="B15" s="31" t="s">
        <v>277</v>
      </c>
      <c r="C15" s="714"/>
      <c r="D15" s="714"/>
      <c r="E15" s="714"/>
      <c r="F15" s="714"/>
      <c r="G15" s="714"/>
      <c r="H15" s="714"/>
    </row>
    <row r="16" spans="1:8" ht="15.75" x14ac:dyDescent="0.25">
      <c r="A16" s="714"/>
      <c r="B16" s="31" t="s">
        <v>383</v>
      </c>
      <c r="C16" s="714"/>
      <c r="D16" s="714"/>
      <c r="E16" s="714"/>
      <c r="F16" s="714"/>
      <c r="G16" s="714"/>
      <c r="H16" s="714"/>
    </row>
    <row r="17" spans="1:8" ht="15.75" x14ac:dyDescent="0.25">
      <c r="A17" s="714">
        <v>4</v>
      </c>
      <c r="B17" s="31" t="s">
        <v>278</v>
      </c>
      <c r="C17" s="714"/>
      <c r="D17" s="714"/>
      <c r="E17" s="714"/>
      <c r="F17" s="714"/>
      <c r="G17" s="714"/>
      <c r="H17" s="714"/>
    </row>
    <row r="18" spans="1:8" ht="15.75" x14ac:dyDescent="0.25">
      <c r="A18" s="714"/>
      <c r="B18" s="31" t="s">
        <v>383</v>
      </c>
      <c r="C18" s="714"/>
      <c r="D18" s="714"/>
      <c r="E18" s="714"/>
      <c r="F18" s="714"/>
      <c r="G18" s="714"/>
      <c r="H18" s="714"/>
    </row>
    <row r="19" spans="1:8" ht="15.75" x14ac:dyDescent="0.25">
      <c r="A19" s="28">
        <v>5</v>
      </c>
      <c r="B19" s="31" t="s">
        <v>279</v>
      </c>
      <c r="C19" s="28"/>
      <c r="D19" s="28"/>
      <c r="E19" s="28"/>
      <c r="F19" s="28"/>
      <c r="G19" s="28"/>
      <c r="H19" s="28"/>
    </row>
    <row r="20" spans="1:8" ht="15.75" x14ac:dyDescent="0.25">
      <c r="A20" s="28">
        <v>6</v>
      </c>
      <c r="B20" s="31" t="s">
        <v>280</v>
      </c>
      <c r="C20" s="28"/>
      <c r="D20" s="28"/>
      <c r="E20" s="28"/>
      <c r="F20" s="28"/>
      <c r="G20" s="28"/>
      <c r="H20" s="28"/>
    </row>
    <row r="21" spans="1:8" ht="31.5" x14ac:dyDescent="0.25">
      <c r="A21" s="28" t="s">
        <v>22</v>
      </c>
      <c r="B21" s="32" t="s">
        <v>763</v>
      </c>
      <c r="C21" s="28"/>
      <c r="D21" s="28"/>
      <c r="E21" s="28"/>
      <c r="F21" s="28"/>
      <c r="G21" s="28"/>
      <c r="H21" s="28"/>
    </row>
    <row r="22" spans="1:8" ht="15.75" x14ac:dyDescent="0.25">
      <c r="A22" s="28" t="s">
        <v>22</v>
      </c>
      <c r="B22" s="32" t="s">
        <v>410</v>
      </c>
      <c r="C22" s="28"/>
      <c r="D22" s="28"/>
      <c r="E22" s="28"/>
      <c r="F22" s="28"/>
      <c r="G22" s="28"/>
      <c r="H22" s="28"/>
    </row>
    <row r="23" spans="1:8" ht="15.75" x14ac:dyDescent="0.25">
      <c r="A23" s="28">
        <v>7</v>
      </c>
      <c r="B23" s="31" t="s">
        <v>471</v>
      </c>
      <c r="C23" s="28"/>
      <c r="D23" s="28"/>
      <c r="E23" s="28"/>
      <c r="F23" s="28"/>
      <c r="G23" s="28"/>
      <c r="H23" s="28"/>
    </row>
    <row r="24" spans="1:8" ht="15.75" x14ac:dyDescent="0.25">
      <c r="A24" s="28">
        <v>8</v>
      </c>
      <c r="B24" s="31" t="s">
        <v>764</v>
      </c>
      <c r="C24" s="28"/>
      <c r="D24" s="28"/>
      <c r="E24" s="28"/>
      <c r="F24" s="28"/>
      <c r="G24" s="28"/>
      <c r="H24" s="28"/>
    </row>
    <row r="25" spans="1:8" ht="15.75" x14ac:dyDescent="0.25">
      <c r="A25" s="28" t="s">
        <v>22</v>
      </c>
      <c r="B25" s="32" t="s">
        <v>472</v>
      </c>
      <c r="C25" s="28"/>
      <c r="D25" s="28"/>
      <c r="E25" s="28"/>
      <c r="F25" s="28"/>
      <c r="G25" s="28"/>
      <c r="H25" s="28"/>
    </row>
    <row r="26" spans="1:8" ht="15.75" x14ac:dyDescent="0.25">
      <c r="A26" s="28" t="s">
        <v>22</v>
      </c>
      <c r="B26" s="32" t="s">
        <v>473</v>
      </c>
      <c r="C26" s="28"/>
      <c r="D26" s="28"/>
      <c r="E26" s="28"/>
      <c r="F26" s="28"/>
      <c r="G26" s="28"/>
      <c r="H26" s="28"/>
    </row>
    <row r="27" spans="1:8" ht="15.75" x14ac:dyDescent="0.25">
      <c r="A27" s="28" t="s">
        <v>22</v>
      </c>
      <c r="B27" s="32" t="s">
        <v>474</v>
      </c>
      <c r="C27" s="28"/>
      <c r="D27" s="28"/>
      <c r="E27" s="28"/>
      <c r="F27" s="28"/>
      <c r="G27" s="28"/>
      <c r="H27" s="28"/>
    </row>
    <row r="28" spans="1:8" ht="15.75" x14ac:dyDescent="0.25">
      <c r="A28" s="28" t="s">
        <v>22</v>
      </c>
      <c r="B28" s="32" t="s">
        <v>765</v>
      </c>
      <c r="C28" s="28"/>
      <c r="D28" s="28"/>
      <c r="E28" s="28"/>
      <c r="F28" s="28"/>
      <c r="G28" s="28"/>
      <c r="H28" s="28"/>
    </row>
    <row r="29" spans="1:8" ht="15.75" x14ac:dyDescent="0.25">
      <c r="A29" s="28">
        <v>9</v>
      </c>
      <c r="B29" s="31" t="s">
        <v>395</v>
      </c>
      <c r="C29" s="28"/>
      <c r="D29" s="28"/>
      <c r="E29" s="28"/>
      <c r="F29" s="28"/>
      <c r="G29" s="28"/>
      <c r="H29" s="28"/>
    </row>
    <row r="30" spans="1:8" ht="15.75" x14ac:dyDescent="0.25">
      <c r="A30" s="28">
        <v>10</v>
      </c>
      <c r="B30" s="31" t="s">
        <v>396</v>
      </c>
      <c r="C30" s="28"/>
      <c r="D30" s="28"/>
      <c r="E30" s="28"/>
      <c r="F30" s="28"/>
      <c r="G30" s="28"/>
      <c r="H30" s="28"/>
    </row>
    <row r="31" spans="1:8" ht="15.75" x14ac:dyDescent="0.25">
      <c r="A31" s="28">
        <v>11</v>
      </c>
      <c r="B31" s="31" t="s">
        <v>397</v>
      </c>
      <c r="C31" s="28"/>
      <c r="D31" s="28"/>
      <c r="E31" s="28"/>
      <c r="F31" s="28"/>
      <c r="G31" s="28"/>
      <c r="H31" s="28"/>
    </row>
    <row r="32" spans="1:8" ht="15.75" x14ac:dyDescent="0.25">
      <c r="A32" s="28">
        <v>12</v>
      </c>
      <c r="B32" s="31" t="s">
        <v>282</v>
      </c>
      <c r="C32" s="28"/>
      <c r="D32" s="28"/>
      <c r="E32" s="28"/>
      <c r="F32" s="28"/>
      <c r="G32" s="28"/>
      <c r="H32" s="28"/>
    </row>
    <row r="33" spans="1:8" ht="31.5" x14ac:dyDescent="0.25">
      <c r="A33" s="28">
        <v>13</v>
      </c>
      <c r="B33" s="31" t="s">
        <v>766</v>
      </c>
      <c r="C33" s="28"/>
      <c r="D33" s="28"/>
      <c r="E33" s="28"/>
      <c r="F33" s="28"/>
      <c r="G33" s="28"/>
      <c r="H33" s="28"/>
    </row>
    <row r="34" spans="1:8" ht="15.75" x14ac:dyDescent="0.25">
      <c r="A34" s="714">
        <v>14</v>
      </c>
      <c r="B34" s="31" t="s">
        <v>399</v>
      </c>
      <c r="C34" s="714"/>
      <c r="D34" s="714"/>
      <c r="E34" s="714"/>
      <c r="F34" s="714"/>
      <c r="G34" s="714"/>
      <c r="H34" s="714"/>
    </row>
    <row r="35" spans="1:8" ht="15.75" x14ac:dyDescent="0.25">
      <c r="A35" s="714"/>
      <c r="B35" s="31" t="s">
        <v>383</v>
      </c>
      <c r="C35" s="714"/>
      <c r="D35" s="714"/>
      <c r="E35" s="714"/>
      <c r="F35" s="714"/>
      <c r="G35" s="714"/>
      <c r="H35" s="714"/>
    </row>
    <row r="36" spans="1:8" ht="15.75" x14ac:dyDescent="0.25">
      <c r="A36" s="28">
        <v>15</v>
      </c>
      <c r="B36" s="31" t="s">
        <v>400</v>
      </c>
      <c r="C36" s="28"/>
      <c r="D36" s="28"/>
      <c r="E36" s="28"/>
      <c r="F36" s="28"/>
      <c r="G36" s="28"/>
      <c r="H36" s="28"/>
    </row>
    <row r="37" spans="1:8" ht="15.75" x14ac:dyDescent="0.25">
      <c r="A37" s="28">
        <v>16</v>
      </c>
      <c r="B37" s="31" t="s">
        <v>401</v>
      </c>
      <c r="C37" s="28"/>
      <c r="D37" s="28"/>
      <c r="E37" s="28"/>
      <c r="F37" s="28"/>
      <c r="G37" s="28"/>
      <c r="H37" s="28"/>
    </row>
    <row r="38" spans="1:8" ht="15.75" x14ac:dyDescent="0.25">
      <c r="A38" s="28">
        <v>17</v>
      </c>
      <c r="B38" s="31" t="s">
        <v>402</v>
      </c>
      <c r="C38" s="28"/>
      <c r="D38" s="28"/>
      <c r="E38" s="28"/>
      <c r="F38" s="28"/>
      <c r="G38" s="28"/>
      <c r="H38" s="28"/>
    </row>
    <row r="39" spans="1:8" ht="15.75" x14ac:dyDescent="0.25">
      <c r="A39" s="28">
        <v>18</v>
      </c>
      <c r="B39" s="31" t="s">
        <v>403</v>
      </c>
      <c r="C39" s="28"/>
      <c r="D39" s="28"/>
      <c r="E39" s="28"/>
      <c r="F39" s="28"/>
      <c r="G39" s="28"/>
      <c r="H39" s="28"/>
    </row>
    <row r="40" spans="1:8" ht="47.25" x14ac:dyDescent="0.25">
      <c r="A40" s="28">
        <v>19</v>
      </c>
      <c r="B40" s="31" t="s">
        <v>767</v>
      </c>
      <c r="C40" s="28"/>
      <c r="D40" s="28"/>
      <c r="E40" s="28"/>
      <c r="F40" s="28"/>
      <c r="G40" s="28"/>
      <c r="H40" s="28"/>
    </row>
    <row r="41" spans="1:8" ht="15.75" x14ac:dyDescent="0.25">
      <c r="A41" s="28">
        <v>20</v>
      </c>
      <c r="B41" s="31" t="s">
        <v>404</v>
      </c>
      <c r="C41" s="28"/>
      <c r="D41" s="28"/>
      <c r="E41" s="28"/>
      <c r="F41" s="28"/>
      <c r="G41" s="28"/>
      <c r="H41" s="28"/>
    </row>
    <row r="42" spans="1:8" ht="15.75" x14ac:dyDescent="0.25">
      <c r="A42" s="29" t="s">
        <v>70</v>
      </c>
      <c r="B42" s="30" t="s">
        <v>285</v>
      </c>
      <c r="C42" s="28"/>
      <c r="D42" s="28"/>
      <c r="E42" s="28"/>
      <c r="F42" s="28"/>
      <c r="G42" s="28"/>
      <c r="H42" s="28"/>
    </row>
    <row r="43" spans="1:8" ht="15.75" x14ac:dyDescent="0.25">
      <c r="A43" s="29" t="s">
        <v>73</v>
      </c>
      <c r="B43" s="30" t="s">
        <v>768</v>
      </c>
      <c r="C43" s="28"/>
      <c r="D43" s="28"/>
      <c r="E43" s="28"/>
      <c r="F43" s="28"/>
      <c r="G43" s="28"/>
      <c r="H43" s="28"/>
    </row>
    <row r="44" spans="1:8" ht="15.75" x14ac:dyDescent="0.25">
      <c r="A44" s="28">
        <v>1</v>
      </c>
      <c r="B44" s="31" t="s">
        <v>481</v>
      </c>
      <c r="C44" s="28"/>
      <c r="D44" s="28"/>
      <c r="E44" s="28"/>
      <c r="F44" s="28"/>
      <c r="G44" s="28"/>
      <c r="H44" s="28"/>
    </row>
    <row r="45" spans="1:8" ht="15.75" x14ac:dyDescent="0.25">
      <c r="A45" s="28">
        <v>2</v>
      </c>
      <c r="B45" s="31" t="s">
        <v>408</v>
      </c>
      <c r="C45" s="28"/>
      <c r="D45" s="28"/>
      <c r="E45" s="28"/>
      <c r="F45" s="28"/>
      <c r="G45" s="28"/>
      <c r="H45" s="28"/>
    </row>
    <row r="46" spans="1:8" ht="15.75" x14ac:dyDescent="0.25">
      <c r="A46" s="28">
        <v>3</v>
      </c>
      <c r="B46" s="31" t="s">
        <v>769</v>
      </c>
      <c r="C46" s="28"/>
      <c r="D46" s="28"/>
      <c r="E46" s="28"/>
      <c r="F46" s="28"/>
      <c r="G46" s="28"/>
      <c r="H46" s="28"/>
    </row>
    <row r="47" spans="1:8" ht="15.75" x14ac:dyDescent="0.25">
      <c r="A47" s="28">
        <v>4</v>
      </c>
      <c r="B47" s="31" t="s">
        <v>770</v>
      </c>
      <c r="C47" s="28"/>
      <c r="D47" s="28"/>
      <c r="E47" s="28"/>
      <c r="F47" s="28"/>
      <c r="G47" s="28"/>
      <c r="H47" s="28"/>
    </row>
    <row r="48" spans="1:8" ht="15.75" x14ac:dyDescent="0.25">
      <c r="A48" s="28">
        <v>5</v>
      </c>
      <c r="B48" s="31" t="s">
        <v>771</v>
      </c>
      <c r="C48" s="28"/>
      <c r="D48" s="28"/>
      <c r="E48" s="28"/>
      <c r="F48" s="28"/>
      <c r="G48" s="28"/>
      <c r="H48" s="28"/>
    </row>
    <row r="49" spans="1:8" ht="15.75" x14ac:dyDescent="0.25">
      <c r="A49" s="28">
        <v>6</v>
      </c>
      <c r="B49" s="31" t="s">
        <v>411</v>
      </c>
      <c r="C49" s="28"/>
      <c r="D49" s="28"/>
      <c r="E49" s="28"/>
      <c r="F49" s="28"/>
      <c r="G49" s="28"/>
      <c r="H49" s="28"/>
    </row>
    <row r="50" spans="1:8" ht="15.75" x14ac:dyDescent="0.25">
      <c r="A50" s="29" t="s">
        <v>77</v>
      </c>
      <c r="B50" s="30" t="s">
        <v>412</v>
      </c>
      <c r="C50" s="28"/>
      <c r="D50" s="28"/>
      <c r="E50" s="28"/>
      <c r="F50" s="28"/>
      <c r="G50" s="28"/>
      <c r="H50" s="28"/>
    </row>
    <row r="51" spans="1:8" ht="15.75" x14ac:dyDescent="0.25">
      <c r="A51" s="29" t="s">
        <v>16</v>
      </c>
      <c r="B51" s="30" t="s">
        <v>772</v>
      </c>
      <c r="C51" s="28"/>
      <c r="D51" s="28"/>
      <c r="E51" s="28"/>
      <c r="F51" s="28"/>
      <c r="G51" s="28"/>
      <c r="H51" s="28"/>
    </row>
    <row r="52" spans="1:8" ht="15.75" x14ac:dyDescent="0.25">
      <c r="A52" s="29" t="s">
        <v>79</v>
      </c>
      <c r="B52" s="30" t="s">
        <v>773</v>
      </c>
      <c r="C52" s="28"/>
      <c r="D52" s="28"/>
      <c r="E52" s="28"/>
      <c r="F52" s="28"/>
      <c r="G52" s="28"/>
      <c r="H52" s="28"/>
    </row>
    <row r="53" spans="1:8" ht="31.5" x14ac:dyDescent="0.25">
      <c r="A53" s="29" t="s">
        <v>89</v>
      </c>
      <c r="B53" s="30" t="s">
        <v>774</v>
      </c>
      <c r="C53" s="28"/>
      <c r="D53" s="28"/>
      <c r="E53" s="28"/>
      <c r="F53" s="28"/>
      <c r="G53" s="28"/>
      <c r="H53" s="28"/>
    </row>
    <row r="54" spans="1:8" ht="21" customHeight="1" x14ac:dyDescent="0.25">
      <c r="A54" s="27" t="s">
        <v>288</v>
      </c>
    </row>
    <row r="55" spans="1:8" ht="36.75" customHeight="1" x14ac:dyDescent="0.25">
      <c r="A55" s="715" t="s">
        <v>484</v>
      </c>
      <c r="B55" s="715"/>
      <c r="C55" s="715"/>
      <c r="D55" s="715"/>
      <c r="E55" s="715"/>
      <c r="F55" s="715"/>
      <c r="G55" s="715"/>
      <c r="H55" s="715"/>
    </row>
    <row r="56" spans="1:8" ht="36.75" customHeight="1" x14ac:dyDescent="0.25">
      <c r="A56" s="715" t="s">
        <v>485</v>
      </c>
      <c r="B56" s="715"/>
      <c r="C56" s="715"/>
      <c r="D56" s="715"/>
      <c r="E56" s="715"/>
      <c r="F56" s="715"/>
      <c r="G56" s="715"/>
      <c r="H56" s="715"/>
    </row>
    <row r="57" spans="1:8" ht="49.5" customHeight="1" x14ac:dyDescent="0.25">
      <c r="A57" s="715" t="s">
        <v>486</v>
      </c>
      <c r="B57" s="715"/>
      <c r="C57" s="715"/>
      <c r="D57" s="715"/>
      <c r="E57" s="715"/>
      <c r="F57" s="715"/>
      <c r="G57" s="715"/>
      <c r="H57" s="715"/>
    </row>
    <row r="58" spans="1:8" ht="49.5" customHeight="1" x14ac:dyDescent="0.25">
      <c r="A58" s="715" t="s">
        <v>413</v>
      </c>
      <c r="B58" s="715"/>
      <c r="C58" s="715"/>
      <c r="D58" s="715"/>
      <c r="E58" s="715"/>
      <c r="F58" s="715"/>
      <c r="G58" s="715"/>
      <c r="H58" s="715"/>
    </row>
    <row r="59" spans="1:8" ht="69.75" customHeight="1" x14ac:dyDescent="0.25">
      <c r="A59" s="715" t="s">
        <v>414</v>
      </c>
      <c r="B59" s="715"/>
      <c r="C59" s="715"/>
      <c r="D59" s="715"/>
      <c r="E59" s="715"/>
      <c r="F59" s="715"/>
      <c r="G59" s="715"/>
      <c r="H59" s="715"/>
    </row>
  </sheetData>
  <mergeCells count="47">
    <mergeCell ref="A58:H58"/>
    <mergeCell ref="A59:H59"/>
    <mergeCell ref="H34:H35"/>
    <mergeCell ref="A2:H2"/>
    <mergeCell ref="A3:H3"/>
    <mergeCell ref="A55:H55"/>
    <mergeCell ref="A56:H56"/>
    <mergeCell ref="A57:H57"/>
    <mergeCell ref="A34:A35"/>
    <mergeCell ref="C34:C35"/>
    <mergeCell ref="A17:A18"/>
    <mergeCell ref="H17:H18"/>
    <mergeCell ref="A15:A16"/>
    <mergeCell ref="C15:C16"/>
    <mergeCell ref="D15:D16"/>
    <mergeCell ref="D34:D35"/>
    <mergeCell ref="E34:E35"/>
    <mergeCell ref="F34:F35"/>
    <mergeCell ref="G34:G35"/>
    <mergeCell ref="H15:H16"/>
    <mergeCell ref="C17:C18"/>
    <mergeCell ref="D17:D18"/>
    <mergeCell ref="E17:E18"/>
    <mergeCell ref="F17:F18"/>
    <mergeCell ref="G17:G18"/>
    <mergeCell ref="G13:G14"/>
    <mergeCell ref="H13:H14"/>
    <mergeCell ref="A11:A12"/>
    <mergeCell ref="E15:E16"/>
    <mergeCell ref="F15:F16"/>
    <mergeCell ref="G15:G16"/>
    <mergeCell ref="A13:A14"/>
    <mergeCell ref="C13:C14"/>
    <mergeCell ref="D13:D14"/>
    <mergeCell ref="E13:E14"/>
    <mergeCell ref="F13:F14"/>
    <mergeCell ref="A5:A6"/>
    <mergeCell ref="B5:B6"/>
    <mergeCell ref="C5:D5"/>
    <mergeCell ref="E5:F5"/>
    <mergeCell ref="G11:G12"/>
    <mergeCell ref="G5:H5"/>
    <mergeCell ref="C11:C12"/>
    <mergeCell ref="D11:D12"/>
    <mergeCell ref="E11:E12"/>
    <mergeCell ref="F11:F12"/>
    <mergeCell ref="H11:H12"/>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00B0F0"/>
  </sheetPr>
  <dimension ref="A1:E33"/>
  <sheetViews>
    <sheetView workbookViewId="0">
      <selection activeCell="I15" sqref="I15"/>
    </sheetView>
  </sheetViews>
  <sheetFormatPr defaultRowHeight="15" x14ac:dyDescent="0.25"/>
  <cols>
    <col min="1" max="1" width="6.42578125" customWidth="1"/>
    <col min="2" max="2" width="50.85546875" customWidth="1"/>
    <col min="3" max="5" width="10.7109375" customWidth="1"/>
  </cols>
  <sheetData>
    <row r="1" spans="1:5" ht="15.75" x14ac:dyDescent="0.25">
      <c r="E1" s="25" t="s">
        <v>703</v>
      </c>
    </row>
    <row r="2" spans="1:5" ht="15.75" x14ac:dyDescent="0.25">
      <c r="A2" s="716" t="s">
        <v>775</v>
      </c>
      <c r="B2" s="716"/>
      <c r="C2" s="716"/>
      <c r="D2" s="716"/>
      <c r="E2" s="716"/>
    </row>
    <row r="3" spans="1:5" ht="15.75" x14ac:dyDescent="0.25">
      <c r="A3" s="716" t="s">
        <v>126</v>
      </c>
      <c r="B3" s="716"/>
      <c r="C3" s="716"/>
      <c r="D3" s="716"/>
      <c r="E3" s="716"/>
    </row>
    <row r="4" spans="1:5" ht="15.75" x14ac:dyDescent="0.25">
      <c r="E4" s="26" t="s">
        <v>56</v>
      </c>
    </row>
    <row r="5" spans="1:5" ht="41.25" customHeight="1" x14ac:dyDescent="0.25">
      <c r="A5" s="29" t="s">
        <v>3</v>
      </c>
      <c r="B5" s="29" t="s">
        <v>356</v>
      </c>
      <c r="C5" s="29" t="s">
        <v>690</v>
      </c>
      <c r="D5" s="29" t="s">
        <v>745</v>
      </c>
      <c r="E5" s="29" t="s">
        <v>376</v>
      </c>
    </row>
    <row r="6" spans="1:5" ht="15.75" x14ac:dyDescent="0.25">
      <c r="A6" s="29" t="s">
        <v>15</v>
      </c>
      <c r="B6" s="29" t="s">
        <v>16</v>
      </c>
      <c r="C6" s="29">
        <v>1</v>
      </c>
      <c r="D6" s="29">
        <v>2</v>
      </c>
      <c r="E6" s="29" t="s">
        <v>269</v>
      </c>
    </row>
    <row r="7" spans="1:5" ht="15.75" x14ac:dyDescent="0.25">
      <c r="A7" s="29"/>
      <c r="B7" s="30" t="s">
        <v>776</v>
      </c>
      <c r="C7" s="31"/>
      <c r="D7" s="31"/>
      <c r="E7" s="31"/>
    </row>
    <row r="8" spans="1:5" ht="15.75" x14ac:dyDescent="0.25">
      <c r="A8" s="29" t="s">
        <v>15</v>
      </c>
      <c r="B8" s="30" t="s">
        <v>777</v>
      </c>
      <c r="C8" s="31"/>
      <c r="D8" s="31"/>
      <c r="E8" s="31"/>
    </row>
    <row r="9" spans="1:5" ht="15.75" x14ac:dyDescent="0.25">
      <c r="A9" s="29" t="s">
        <v>83</v>
      </c>
      <c r="B9" s="30" t="s">
        <v>368</v>
      </c>
      <c r="C9" s="31"/>
      <c r="D9" s="31"/>
      <c r="E9" s="31"/>
    </row>
    <row r="10" spans="1:5" ht="15.75" x14ac:dyDescent="0.25">
      <c r="A10" s="28">
        <v>1</v>
      </c>
      <c r="B10" s="31" t="s">
        <v>778</v>
      </c>
      <c r="C10" s="31"/>
      <c r="D10" s="31"/>
      <c r="E10" s="31"/>
    </row>
    <row r="11" spans="1:5" ht="15.75" x14ac:dyDescent="0.25">
      <c r="A11" s="28"/>
      <c r="B11" s="32" t="s">
        <v>425</v>
      </c>
      <c r="C11" s="31"/>
      <c r="D11" s="31"/>
      <c r="E11" s="31"/>
    </row>
    <row r="12" spans="1:5" ht="15.75" x14ac:dyDescent="0.25">
      <c r="A12" s="28" t="s">
        <v>22</v>
      </c>
      <c r="B12" s="32" t="s">
        <v>426</v>
      </c>
      <c r="C12" s="31"/>
      <c r="D12" s="31"/>
      <c r="E12" s="31"/>
    </row>
    <row r="13" spans="1:5" ht="15.75" x14ac:dyDescent="0.25">
      <c r="A13" s="28" t="s">
        <v>22</v>
      </c>
      <c r="B13" s="32" t="s">
        <v>688</v>
      </c>
      <c r="C13" s="31"/>
      <c r="D13" s="31"/>
      <c r="E13" s="31"/>
    </row>
    <row r="14" spans="1:5" ht="15.75" x14ac:dyDescent="0.25">
      <c r="A14" s="28"/>
      <c r="B14" s="32" t="s">
        <v>428</v>
      </c>
      <c r="C14" s="31"/>
      <c r="D14" s="31"/>
      <c r="E14" s="31"/>
    </row>
    <row r="15" spans="1:5" ht="15.75" x14ac:dyDescent="0.25">
      <c r="A15" s="28" t="s">
        <v>22</v>
      </c>
      <c r="B15" s="32" t="s">
        <v>429</v>
      </c>
      <c r="C15" s="31"/>
      <c r="D15" s="31"/>
      <c r="E15" s="31"/>
    </row>
    <row r="16" spans="1:5" ht="15.75" x14ac:dyDescent="0.25">
      <c r="A16" s="28" t="s">
        <v>22</v>
      </c>
      <c r="B16" s="32" t="s">
        <v>584</v>
      </c>
      <c r="C16" s="31"/>
      <c r="D16" s="31"/>
      <c r="E16" s="31"/>
    </row>
    <row r="17" spans="1:5" ht="63" x14ac:dyDescent="0.25">
      <c r="A17" s="28">
        <v>2</v>
      </c>
      <c r="B17" s="31" t="s">
        <v>431</v>
      </c>
      <c r="C17" s="31"/>
      <c r="D17" s="31"/>
      <c r="E17" s="31"/>
    </row>
    <row r="18" spans="1:5" ht="15.75" x14ac:dyDescent="0.25">
      <c r="A18" s="28">
        <v>3</v>
      </c>
      <c r="B18" s="31" t="s">
        <v>432</v>
      </c>
      <c r="C18" s="31"/>
      <c r="D18" s="31"/>
      <c r="E18" s="31"/>
    </row>
    <row r="19" spans="1:5" ht="15.75" x14ac:dyDescent="0.25">
      <c r="A19" s="29" t="s">
        <v>70</v>
      </c>
      <c r="B19" s="30" t="s">
        <v>96</v>
      </c>
      <c r="C19" s="31"/>
      <c r="D19" s="31"/>
      <c r="E19" s="31"/>
    </row>
    <row r="20" spans="1:5" ht="15.75" x14ac:dyDescent="0.25">
      <c r="A20" s="28"/>
      <c r="B20" s="32" t="s">
        <v>134</v>
      </c>
      <c r="C20" s="31"/>
      <c r="D20" s="31"/>
      <c r="E20" s="31"/>
    </row>
    <row r="21" spans="1:5" ht="15.75" x14ac:dyDescent="0.25">
      <c r="A21" s="28">
        <v>1</v>
      </c>
      <c r="B21" s="32" t="s">
        <v>426</v>
      </c>
      <c r="C21" s="31"/>
      <c r="D21" s="31"/>
      <c r="E21" s="31"/>
    </row>
    <row r="22" spans="1:5" ht="15.75" x14ac:dyDescent="0.25">
      <c r="A22" s="28">
        <v>2</v>
      </c>
      <c r="B22" s="32" t="s">
        <v>427</v>
      </c>
      <c r="C22" s="31"/>
      <c r="D22" s="31"/>
      <c r="E22" s="31"/>
    </row>
    <row r="23" spans="1:5" ht="31.5" x14ac:dyDescent="0.25">
      <c r="A23" s="29" t="s">
        <v>73</v>
      </c>
      <c r="B23" s="30" t="s">
        <v>97</v>
      </c>
      <c r="C23" s="31"/>
      <c r="D23" s="31"/>
      <c r="E23" s="31"/>
    </row>
    <row r="24" spans="1:5" ht="15.75" x14ac:dyDescent="0.25">
      <c r="A24" s="29" t="s">
        <v>77</v>
      </c>
      <c r="B24" s="30" t="s">
        <v>246</v>
      </c>
      <c r="C24" s="31"/>
      <c r="D24" s="31"/>
      <c r="E24" s="31"/>
    </row>
    <row r="25" spans="1:5" ht="15.75" x14ac:dyDescent="0.25">
      <c r="A25" s="29" t="s">
        <v>113</v>
      </c>
      <c r="B25" s="30" t="s">
        <v>247</v>
      </c>
      <c r="C25" s="31"/>
      <c r="D25" s="31"/>
      <c r="E25" s="31"/>
    </row>
    <row r="26" spans="1:5" ht="15.75" x14ac:dyDescent="0.25">
      <c r="A26" s="29" t="s">
        <v>433</v>
      </c>
      <c r="B26" s="30" t="s">
        <v>98</v>
      </c>
      <c r="C26" s="31"/>
      <c r="D26" s="31"/>
      <c r="E26" s="31"/>
    </row>
    <row r="27" spans="1:5" ht="15.75" x14ac:dyDescent="0.25">
      <c r="A27" s="29" t="s">
        <v>16</v>
      </c>
      <c r="B27" s="30" t="s">
        <v>435</v>
      </c>
      <c r="C27" s="31"/>
      <c r="D27" s="31"/>
      <c r="E27" s="31"/>
    </row>
    <row r="28" spans="1:5" ht="15.75" x14ac:dyDescent="0.25">
      <c r="A28" s="29" t="s">
        <v>83</v>
      </c>
      <c r="B28" s="30" t="s">
        <v>249</v>
      </c>
      <c r="C28" s="31"/>
      <c r="D28" s="31"/>
      <c r="E28" s="31"/>
    </row>
    <row r="29" spans="1:5" ht="15.75" x14ac:dyDescent="0.25">
      <c r="A29" s="28"/>
      <c r="B29" s="31" t="s">
        <v>436</v>
      </c>
      <c r="C29" s="31"/>
      <c r="D29" s="31"/>
      <c r="E29" s="31"/>
    </row>
    <row r="30" spans="1:5" ht="15.75" x14ac:dyDescent="0.25">
      <c r="A30" s="29" t="s">
        <v>70</v>
      </c>
      <c r="B30" s="30" t="s">
        <v>689</v>
      </c>
      <c r="C30" s="31"/>
      <c r="D30" s="31"/>
      <c r="E30" s="31"/>
    </row>
    <row r="31" spans="1:5" ht="15.75" x14ac:dyDescent="0.25">
      <c r="A31" s="28"/>
      <c r="B31" s="31" t="s">
        <v>437</v>
      </c>
      <c r="C31" s="31"/>
      <c r="D31" s="31"/>
      <c r="E31" s="31"/>
    </row>
    <row r="32" spans="1:5" ht="15.75" x14ac:dyDescent="0.25">
      <c r="A32" s="29" t="s">
        <v>79</v>
      </c>
      <c r="B32" s="30" t="s">
        <v>493</v>
      </c>
      <c r="C32" s="31"/>
      <c r="D32" s="31"/>
      <c r="E32" s="31"/>
    </row>
    <row r="33" spans="1:5" ht="60" customHeight="1" x14ac:dyDescent="0.25">
      <c r="A33" s="713" t="s">
        <v>585</v>
      </c>
      <c r="B33" s="713"/>
      <c r="C33" s="713"/>
      <c r="D33" s="713"/>
      <c r="E33" s="713"/>
    </row>
  </sheetData>
  <mergeCells count="3">
    <mergeCell ref="A33:E33"/>
    <mergeCell ref="A2:E2"/>
    <mergeCell ref="A3:E3"/>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00B0F0"/>
  </sheetPr>
  <dimension ref="A1:F49"/>
  <sheetViews>
    <sheetView topLeftCell="A3" workbookViewId="0"/>
  </sheetViews>
  <sheetFormatPr defaultRowHeight="15" x14ac:dyDescent="0.25"/>
  <cols>
    <col min="1" max="1" width="6.28515625" customWidth="1"/>
    <col min="2" max="2" width="47" customWidth="1"/>
    <col min="3" max="6" width="10.140625" customWidth="1"/>
  </cols>
  <sheetData>
    <row r="1" spans="1:6" ht="15.75" x14ac:dyDescent="0.25">
      <c r="F1" s="25" t="s">
        <v>704</v>
      </c>
    </row>
    <row r="2" spans="1:6" ht="15.75" x14ac:dyDescent="0.25">
      <c r="A2" s="716" t="s">
        <v>779</v>
      </c>
      <c r="B2" s="716"/>
      <c r="C2" s="716"/>
      <c r="D2" s="716"/>
      <c r="E2" s="716"/>
      <c r="F2" s="716"/>
    </row>
    <row r="3" spans="1:6" ht="15.75" x14ac:dyDescent="0.25">
      <c r="A3" s="716" t="s">
        <v>126</v>
      </c>
      <c r="B3" s="716"/>
      <c r="C3" s="716"/>
      <c r="D3" s="716"/>
      <c r="E3" s="716"/>
      <c r="F3" s="716"/>
    </row>
    <row r="4" spans="1:6" ht="15.75" x14ac:dyDescent="0.25">
      <c r="F4" s="26" t="s">
        <v>56</v>
      </c>
    </row>
    <row r="5" spans="1:6" ht="15.75" x14ac:dyDescent="0.25">
      <c r="A5" s="717" t="s">
        <v>3</v>
      </c>
      <c r="B5" s="717" t="s">
        <v>4</v>
      </c>
      <c r="C5" s="717" t="s">
        <v>690</v>
      </c>
      <c r="D5" s="717" t="s">
        <v>745</v>
      </c>
      <c r="E5" s="717" t="s">
        <v>229</v>
      </c>
      <c r="F5" s="717"/>
    </row>
    <row r="6" spans="1:6" ht="31.5" x14ac:dyDescent="0.25">
      <c r="A6" s="717"/>
      <c r="B6" s="717"/>
      <c r="C6" s="717"/>
      <c r="D6" s="717"/>
      <c r="E6" s="29" t="s">
        <v>233</v>
      </c>
      <c r="F6" s="29" t="s">
        <v>422</v>
      </c>
    </row>
    <row r="7" spans="1:6" ht="15.75" x14ac:dyDescent="0.25">
      <c r="A7" s="29" t="s">
        <v>15</v>
      </c>
      <c r="B7" s="29" t="s">
        <v>16</v>
      </c>
      <c r="C7" s="29">
        <v>1</v>
      </c>
      <c r="D7" s="29">
        <v>2</v>
      </c>
      <c r="E7" s="29" t="s">
        <v>360</v>
      </c>
      <c r="F7" s="29" t="s">
        <v>361</v>
      </c>
    </row>
    <row r="8" spans="1:6" ht="15.75" x14ac:dyDescent="0.25">
      <c r="A8" s="29"/>
      <c r="B8" s="30" t="s">
        <v>90</v>
      </c>
      <c r="C8" s="28"/>
      <c r="D8" s="28"/>
      <c r="E8" s="28"/>
      <c r="F8" s="28"/>
    </row>
    <row r="9" spans="1:6" ht="31.5" x14ac:dyDescent="0.25">
      <c r="A9" s="29" t="s">
        <v>15</v>
      </c>
      <c r="B9" s="30" t="s">
        <v>588</v>
      </c>
      <c r="C9" s="28"/>
      <c r="D9" s="28"/>
      <c r="E9" s="28"/>
      <c r="F9" s="28"/>
    </row>
    <row r="10" spans="1:6" ht="31.5" x14ac:dyDescent="0.25">
      <c r="A10" s="29" t="s">
        <v>16</v>
      </c>
      <c r="B10" s="30" t="s">
        <v>589</v>
      </c>
      <c r="C10" s="28"/>
      <c r="D10" s="28"/>
      <c r="E10" s="28"/>
      <c r="F10" s="28"/>
    </row>
    <row r="11" spans="1:6" ht="15.75" x14ac:dyDescent="0.25">
      <c r="A11" s="29" t="s">
        <v>83</v>
      </c>
      <c r="B11" s="30" t="s">
        <v>590</v>
      </c>
      <c r="C11" s="28"/>
      <c r="D11" s="28"/>
      <c r="E11" s="28"/>
      <c r="F11" s="28"/>
    </row>
    <row r="12" spans="1:6" ht="15.75" x14ac:dyDescent="0.25">
      <c r="A12" s="28">
        <v>1</v>
      </c>
      <c r="B12" s="31" t="s">
        <v>424</v>
      </c>
      <c r="C12" s="28"/>
      <c r="D12" s="28"/>
      <c r="E12" s="28"/>
      <c r="F12" s="28"/>
    </row>
    <row r="13" spans="1:6" ht="15.75" x14ac:dyDescent="0.25">
      <c r="A13" s="28" t="s">
        <v>22</v>
      </c>
      <c r="B13" s="31" t="s">
        <v>426</v>
      </c>
      <c r="C13" s="28"/>
      <c r="D13" s="28"/>
      <c r="E13" s="28"/>
      <c r="F13" s="28"/>
    </row>
    <row r="14" spans="1:6" ht="15.75" x14ac:dyDescent="0.25">
      <c r="A14" s="28" t="s">
        <v>22</v>
      </c>
      <c r="B14" s="31" t="s">
        <v>427</v>
      </c>
      <c r="C14" s="28"/>
      <c r="D14" s="28"/>
      <c r="E14" s="28"/>
      <c r="F14" s="28"/>
    </row>
    <row r="15" spans="1:6" ht="15.75" x14ac:dyDescent="0.25">
      <c r="A15" s="28" t="s">
        <v>22</v>
      </c>
      <c r="B15" s="31" t="s">
        <v>591</v>
      </c>
      <c r="C15" s="28"/>
      <c r="D15" s="28"/>
      <c r="E15" s="28"/>
      <c r="F15" s="28"/>
    </row>
    <row r="16" spans="1:6" ht="15.75" x14ac:dyDescent="0.25">
      <c r="A16" s="28" t="s">
        <v>22</v>
      </c>
      <c r="B16" s="31" t="s">
        <v>592</v>
      </c>
      <c r="C16" s="28"/>
      <c r="D16" s="28"/>
      <c r="E16" s="28"/>
      <c r="F16" s="28"/>
    </row>
    <row r="17" spans="1:6" ht="15.75" x14ac:dyDescent="0.25">
      <c r="A17" s="28" t="s">
        <v>22</v>
      </c>
      <c r="B17" s="31" t="s">
        <v>593</v>
      </c>
      <c r="C17" s="28"/>
      <c r="D17" s="28"/>
      <c r="E17" s="28"/>
      <c r="F17" s="28"/>
    </row>
    <row r="18" spans="1:6" ht="15.75" x14ac:dyDescent="0.25">
      <c r="A18" s="28" t="s">
        <v>22</v>
      </c>
      <c r="B18" s="31" t="s">
        <v>594</v>
      </c>
      <c r="C18" s="28"/>
      <c r="D18" s="28"/>
      <c r="E18" s="28"/>
      <c r="F18" s="28"/>
    </row>
    <row r="19" spans="1:6" ht="15.75" x14ac:dyDescent="0.25">
      <c r="A19" s="28" t="s">
        <v>22</v>
      </c>
      <c r="B19" s="31" t="s">
        <v>595</v>
      </c>
      <c r="C19" s="28"/>
      <c r="D19" s="28"/>
      <c r="E19" s="28"/>
      <c r="F19" s="28"/>
    </row>
    <row r="20" spans="1:6" ht="15.75" x14ac:dyDescent="0.25">
      <c r="A20" s="28" t="s">
        <v>22</v>
      </c>
      <c r="B20" s="31" t="s">
        <v>596</v>
      </c>
      <c r="C20" s="28"/>
      <c r="D20" s="28"/>
      <c r="E20" s="28"/>
      <c r="F20" s="28"/>
    </row>
    <row r="21" spans="1:6" ht="15.75" x14ac:dyDescent="0.25">
      <c r="A21" s="28" t="s">
        <v>22</v>
      </c>
      <c r="B21" s="31" t="s">
        <v>597</v>
      </c>
      <c r="C21" s="28"/>
      <c r="D21" s="28"/>
      <c r="E21" s="28"/>
      <c r="F21" s="28"/>
    </row>
    <row r="22" spans="1:6" ht="15.75" x14ac:dyDescent="0.25">
      <c r="A22" s="28" t="s">
        <v>22</v>
      </c>
      <c r="B22" s="31" t="s">
        <v>598</v>
      </c>
      <c r="C22" s="28"/>
      <c r="D22" s="28"/>
      <c r="E22" s="28"/>
      <c r="F22" s="28"/>
    </row>
    <row r="23" spans="1:6" ht="31.5" x14ac:dyDescent="0.25">
      <c r="A23" s="28" t="s">
        <v>22</v>
      </c>
      <c r="B23" s="31" t="s">
        <v>599</v>
      </c>
      <c r="C23" s="28"/>
      <c r="D23" s="28"/>
      <c r="E23" s="28"/>
      <c r="F23" s="28"/>
    </row>
    <row r="24" spans="1:6" ht="15.75" x14ac:dyDescent="0.25">
      <c r="A24" s="28" t="s">
        <v>22</v>
      </c>
      <c r="B24" s="31" t="s">
        <v>600</v>
      </c>
      <c r="C24" s="28"/>
      <c r="D24" s="28"/>
      <c r="E24" s="28"/>
      <c r="F24" s="28"/>
    </row>
    <row r="25" spans="1:6" ht="15.75" x14ac:dyDescent="0.25">
      <c r="A25" s="28" t="s">
        <v>22</v>
      </c>
      <c r="B25" s="31" t="s">
        <v>601</v>
      </c>
      <c r="C25" s="28"/>
      <c r="D25" s="28"/>
      <c r="E25" s="28"/>
      <c r="F25" s="28"/>
    </row>
    <row r="26" spans="1:6" ht="63" x14ac:dyDescent="0.25">
      <c r="A26" s="28">
        <v>2</v>
      </c>
      <c r="B26" s="31" t="s">
        <v>431</v>
      </c>
      <c r="C26" s="28"/>
      <c r="D26" s="28"/>
      <c r="E26" s="28"/>
      <c r="F26" s="28"/>
    </row>
    <row r="27" spans="1:6" ht="15.75" x14ac:dyDescent="0.25">
      <c r="A27" s="28">
        <v>3</v>
      </c>
      <c r="B27" s="31" t="s">
        <v>432</v>
      </c>
      <c r="C27" s="28"/>
      <c r="D27" s="28"/>
      <c r="E27" s="28"/>
      <c r="F27" s="28"/>
    </row>
    <row r="28" spans="1:6" ht="15.75" x14ac:dyDescent="0.25">
      <c r="A28" s="29" t="s">
        <v>70</v>
      </c>
      <c r="B28" s="30" t="s">
        <v>96</v>
      </c>
      <c r="C28" s="28"/>
      <c r="D28" s="28"/>
      <c r="E28" s="28"/>
      <c r="F28" s="28"/>
    </row>
    <row r="29" spans="1:6" ht="15.75" x14ac:dyDescent="0.25">
      <c r="A29" s="28" t="s">
        <v>22</v>
      </c>
      <c r="B29" s="31" t="s">
        <v>426</v>
      </c>
      <c r="C29" s="28"/>
      <c r="D29" s="28"/>
      <c r="E29" s="28"/>
      <c r="F29" s="28"/>
    </row>
    <row r="30" spans="1:6" ht="15.75" x14ac:dyDescent="0.25">
      <c r="A30" s="28" t="s">
        <v>22</v>
      </c>
      <c r="B30" s="31" t="s">
        <v>492</v>
      </c>
      <c r="C30" s="28"/>
      <c r="D30" s="28"/>
      <c r="E30" s="28"/>
      <c r="F30" s="28"/>
    </row>
    <row r="31" spans="1:6" ht="15.75" x14ac:dyDescent="0.25">
      <c r="A31" s="28" t="s">
        <v>22</v>
      </c>
      <c r="B31" s="31" t="s">
        <v>591</v>
      </c>
      <c r="C31" s="28"/>
      <c r="D31" s="28"/>
      <c r="E31" s="28"/>
      <c r="F31" s="28"/>
    </row>
    <row r="32" spans="1:6" ht="15.75" x14ac:dyDescent="0.25">
      <c r="A32" s="28" t="s">
        <v>22</v>
      </c>
      <c r="B32" s="31" t="s">
        <v>592</v>
      </c>
      <c r="C32" s="28"/>
      <c r="D32" s="28"/>
      <c r="E32" s="28"/>
      <c r="F32" s="28"/>
    </row>
    <row r="33" spans="1:6" ht="15.75" x14ac:dyDescent="0.25">
      <c r="A33" s="28" t="s">
        <v>22</v>
      </c>
      <c r="B33" s="31" t="s">
        <v>593</v>
      </c>
      <c r="C33" s="28"/>
      <c r="D33" s="28"/>
      <c r="E33" s="28"/>
      <c r="F33" s="28"/>
    </row>
    <row r="34" spans="1:6" ht="15.75" x14ac:dyDescent="0.25">
      <c r="A34" s="28" t="s">
        <v>22</v>
      </c>
      <c r="B34" s="31" t="s">
        <v>594</v>
      </c>
      <c r="C34" s="28"/>
      <c r="D34" s="28"/>
      <c r="E34" s="28"/>
      <c r="F34" s="28"/>
    </row>
    <row r="35" spans="1:6" ht="15.75" x14ac:dyDescent="0.25">
      <c r="A35" s="28" t="s">
        <v>22</v>
      </c>
      <c r="B35" s="31" t="s">
        <v>595</v>
      </c>
      <c r="C35" s="28"/>
      <c r="D35" s="28"/>
      <c r="E35" s="28"/>
      <c r="F35" s="28"/>
    </row>
    <row r="36" spans="1:6" ht="15.75" x14ac:dyDescent="0.25">
      <c r="A36" s="28" t="s">
        <v>22</v>
      </c>
      <c r="B36" s="31" t="s">
        <v>596</v>
      </c>
      <c r="C36" s="28"/>
      <c r="D36" s="28"/>
      <c r="E36" s="28"/>
      <c r="F36" s="28"/>
    </row>
    <row r="37" spans="1:6" ht="15.75" x14ac:dyDescent="0.25">
      <c r="A37" s="28" t="s">
        <v>22</v>
      </c>
      <c r="B37" s="31" t="s">
        <v>597</v>
      </c>
      <c r="C37" s="28"/>
      <c r="D37" s="28"/>
      <c r="E37" s="28"/>
      <c r="F37" s="28"/>
    </row>
    <row r="38" spans="1:6" ht="15.75" x14ac:dyDescent="0.25">
      <c r="A38" s="28" t="s">
        <v>22</v>
      </c>
      <c r="B38" s="31" t="s">
        <v>598</v>
      </c>
      <c r="C38" s="28"/>
      <c r="D38" s="28"/>
      <c r="E38" s="28"/>
      <c r="F38" s="28"/>
    </row>
    <row r="39" spans="1:6" ht="31.5" x14ac:dyDescent="0.25">
      <c r="A39" s="28" t="s">
        <v>22</v>
      </c>
      <c r="B39" s="31" t="s">
        <v>599</v>
      </c>
      <c r="C39" s="28"/>
      <c r="D39" s="28"/>
      <c r="E39" s="28"/>
      <c r="F39" s="28"/>
    </row>
    <row r="40" spans="1:6" ht="15.75" x14ac:dyDescent="0.25">
      <c r="A40" s="28" t="s">
        <v>22</v>
      </c>
      <c r="B40" s="31" t="s">
        <v>600</v>
      </c>
      <c r="C40" s="28"/>
      <c r="D40" s="28"/>
      <c r="E40" s="28"/>
      <c r="F40" s="28"/>
    </row>
    <row r="41" spans="1:6" ht="15.75" x14ac:dyDescent="0.25">
      <c r="A41" s="28" t="s">
        <v>22</v>
      </c>
      <c r="B41" s="31" t="s">
        <v>602</v>
      </c>
      <c r="C41" s="28"/>
      <c r="D41" s="28"/>
      <c r="E41" s="28"/>
      <c r="F41" s="28"/>
    </row>
    <row r="42" spans="1:6" ht="31.5" x14ac:dyDescent="0.25">
      <c r="A42" s="29" t="s">
        <v>73</v>
      </c>
      <c r="B42" s="30" t="s">
        <v>448</v>
      </c>
      <c r="C42" s="28"/>
      <c r="D42" s="28"/>
      <c r="E42" s="28"/>
      <c r="F42" s="28"/>
    </row>
    <row r="43" spans="1:6" ht="15.75" x14ac:dyDescent="0.25">
      <c r="A43" s="29" t="s">
        <v>77</v>
      </c>
      <c r="B43" s="30" t="s">
        <v>449</v>
      </c>
      <c r="C43" s="28"/>
      <c r="D43" s="28"/>
      <c r="E43" s="28"/>
      <c r="F43" s="28"/>
    </row>
    <row r="44" spans="1:6" ht="15.75" x14ac:dyDescent="0.25">
      <c r="A44" s="29" t="s">
        <v>113</v>
      </c>
      <c r="B44" s="30" t="s">
        <v>247</v>
      </c>
      <c r="C44" s="28"/>
      <c r="D44" s="28"/>
      <c r="E44" s="28"/>
      <c r="F44" s="28"/>
    </row>
    <row r="45" spans="1:6" ht="15.75" x14ac:dyDescent="0.25">
      <c r="A45" s="29" t="s">
        <v>433</v>
      </c>
      <c r="B45" s="30" t="s">
        <v>98</v>
      </c>
      <c r="C45" s="28"/>
      <c r="D45" s="28"/>
      <c r="E45" s="28"/>
      <c r="F45" s="28"/>
    </row>
    <row r="46" spans="1:6" ht="15.75" x14ac:dyDescent="0.25">
      <c r="A46" s="29" t="s">
        <v>79</v>
      </c>
      <c r="B46" s="30" t="s">
        <v>493</v>
      </c>
      <c r="C46" s="28"/>
      <c r="D46" s="28"/>
      <c r="E46" s="28"/>
      <c r="F46" s="28"/>
    </row>
    <row r="47" spans="1:6" ht="20.25" customHeight="1" x14ac:dyDescent="0.25">
      <c r="A47" s="27" t="s">
        <v>682</v>
      </c>
    </row>
    <row r="48" spans="1:6" ht="23.25" customHeight="1" x14ac:dyDescent="0.25">
      <c r="A48" s="33" t="s">
        <v>604</v>
      </c>
    </row>
    <row r="49" spans="1:6" ht="54" customHeight="1" x14ac:dyDescent="0.25">
      <c r="A49" s="715" t="s">
        <v>603</v>
      </c>
      <c r="B49" s="715"/>
      <c r="C49" s="715"/>
      <c r="D49" s="715"/>
      <c r="E49" s="715"/>
      <c r="F49" s="715"/>
    </row>
  </sheetData>
  <mergeCells count="8">
    <mergeCell ref="A2:F2"/>
    <mergeCell ref="A3:F3"/>
    <mergeCell ref="A49:F49"/>
    <mergeCell ref="A5:A6"/>
    <mergeCell ref="B5:B6"/>
    <mergeCell ref="C5:C6"/>
    <mergeCell ref="D5:D6"/>
    <mergeCell ref="E5:F5"/>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00B0F0"/>
  </sheetPr>
  <dimension ref="A1:K34"/>
  <sheetViews>
    <sheetView workbookViewId="0"/>
  </sheetViews>
  <sheetFormatPr defaultRowHeight="15" x14ac:dyDescent="0.25"/>
  <cols>
    <col min="1" max="1" width="6.7109375" customWidth="1"/>
    <col min="2" max="2" width="34.85546875" customWidth="1"/>
  </cols>
  <sheetData>
    <row r="1" spans="1:11" ht="15.75" x14ac:dyDescent="0.25">
      <c r="K1" s="25" t="s">
        <v>705</v>
      </c>
    </row>
    <row r="2" spans="1:11" ht="34.5" customHeight="1" x14ac:dyDescent="0.25">
      <c r="A2" s="716" t="s">
        <v>780</v>
      </c>
      <c r="B2" s="716"/>
      <c r="C2" s="716"/>
      <c r="D2" s="716"/>
      <c r="E2" s="716"/>
      <c r="F2" s="716"/>
      <c r="G2" s="716"/>
      <c r="H2" s="716"/>
      <c r="I2" s="716"/>
      <c r="J2" s="716"/>
      <c r="K2" s="716"/>
    </row>
    <row r="3" spans="1:11" x14ac:dyDescent="0.25">
      <c r="A3" s="716" t="s">
        <v>530</v>
      </c>
      <c r="B3" s="819"/>
      <c r="C3" s="819"/>
      <c r="D3" s="819"/>
      <c r="E3" s="819"/>
      <c r="F3" s="819"/>
      <c r="G3" s="819"/>
      <c r="H3" s="819"/>
      <c r="I3" s="819"/>
      <c r="J3" s="819"/>
      <c r="K3" s="819"/>
    </row>
    <row r="4" spans="1:11" ht="15.75" x14ac:dyDescent="0.25">
      <c r="K4" s="26" t="s">
        <v>56</v>
      </c>
    </row>
    <row r="5" spans="1:11" ht="15.75" x14ac:dyDescent="0.25">
      <c r="A5" s="717" t="s">
        <v>3</v>
      </c>
      <c r="B5" s="717" t="s">
        <v>356</v>
      </c>
      <c r="C5" s="717" t="s">
        <v>357</v>
      </c>
      <c r="D5" s="717" t="s">
        <v>543</v>
      </c>
      <c r="E5" s="717"/>
      <c r="F5" s="717" t="s">
        <v>745</v>
      </c>
      <c r="G5" s="717" t="s">
        <v>543</v>
      </c>
      <c r="H5" s="717"/>
      <c r="I5" s="717" t="s">
        <v>376</v>
      </c>
      <c r="J5" s="717"/>
      <c r="K5" s="717"/>
    </row>
    <row r="6" spans="1:11" ht="63" x14ac:dyDescent="0.25">
      <c r="A6" s="717"/>
      <c r="B6" s="717"/>
      <c r="C6" s="717"/>
      <c r="D6" s="29" t="s">
        <v>131</v>
      </c>
      <c r="E6" s="29" t="s">
        <v>132</v>
      </c>
      <c r="F6" s="717"/>
      <c r="G6" s="29" t="s">
        <v>131</v>
      </c>
      <c r="H6" s="29" t="s">
        <v>132</v>
      </c>
      <c r="I6" s="29" t="s">
        <v>578</v>
      </c>
      <c r="J6" s="29" t="s">
        <v>131</v>
      </c>
      <c r="K6" s="29" t="s">
        <v>132</v>
      </c>
    </row>
    <row r="7" spans="1:11" ht="15.75" x14ac:dyDescent="0.25">
      <c r="A7" s="29" t="s">
        <v>15</v>
      </c>
      <c r="B7" s="29" t="s">
        <v>16</v>
      </c>
      <c r="C7" s="29" t="s">
        <v>579</v>
      </c>
      <c r="D7" s="29">
        <v>2</v>
      </c>
      <c r="E7" s="29">
        <v>3</v>
      </c>
      <c r="F7" s="29" t="s">
        <v>580</v>
      </c>
      <c r="G7" s="29">
        <v>5</v>
      </c>
      <c r="H7" s="29">
        <v>6</v>
      </c>
      <c r="I7" s="29" t="s">
        <v>581</v>
      </c>
      <c r="J7" s="29" t="s">
        <v>582</v>
      </c>
      <c r="K7" s="29" t="s">
        <v>583</v>
      </c>
    </row>
    <row r="8" spans="1:11" ht="15.75" x14ac:dyDescent="0.25">
      <c r="A8" s="29"/>
      <c r="B8" s="30" t="s">
        <v>90</v>
      </c>
      <c r="C8" s="28"/>
      <c r="D8" s="28"/>
      <c r="E8" s="28"/>
      <c r="F8" s="28"/>
      <c r="G8" s="28"/>
      <c r="H8" s="28"/>
      <c r="I8" s="28"/>
      <c r="J8" s="28"/>
      <c r="K8" s="28"/>
    </row>
    <row r="9" spans="1:11" ht="15.75" x14ac:dyDescent="0.25">
      <c r="A9" s="29" t="s">
        <v>15</v>
      </c>
      <c r="B9" s="30" t="s">
        <v>423</v>
      </c>
      <c r="C9" s="28"/>
      <c r="D9" s="28"/>
      <c r="E9" s="28"/>
      <c r="F9" s="28"/>
      <c r="G9" s="28"/>
      <c r="H9" s="28"/>
      <c r="I9" s="28"/>
      <c r="J9" s="28"/>
      <c r="K9" s="28"/>
    </row>
    <row r="10" spans="1:11" ht="15.75" x14ac:dyDescent="0.25">
      <c r="A10" s="29" t="s">
        <v>83</v>
      </c>
      <c r="B10" s="30" t="s">
        <v>368</v>
      </c>
      <c r="C10" s="28"/>
      <c r="D10" s="28"/>
      <c r="E10" s="28"/>
      <c r="F10" s="28"/>
      <c r="G10" s="28"/>
      <c r="H10" s="28"/>
      <c r="I10" s="28"/>
      <c r="J10" s="28"/>
      <c r="K10" s="28"/>
    </row>
    <row r="11" spans="1:11" ht="15.75" x14ac:dyDescent="0.25">
      <c r="A11" s="28">
        <v>1</v>
      </c>
      <c r="B11" s="31" t="s">
        <v>424</v>
      </c>
      <c r="C11" s="28"/>
      <c r="D11" s="28"/>
      <c r="E11" s="28"/>
      <c r="F11" s="28"/>
      <c r="G11" s="28"/>
      <c r="H11" s="28"/>
      <c r="I11" s="28"/>
      <c r="J11" s="28"/>
      <c r="K11" s="28"/>
    </row>
    <row r="12" spans="1:11" ht="15.75" x14ac:dyDescent="0.25">
      <c r="A12" s="28"/>
      <c r="B12" s="32" t="s">
        <v>425</v>
      </c>
      <c r="C12" s="28"/>
      <c r="D12" s="28"/>
      <c r="E12" s="28"/>
      <c r="F12" s="28"/>
      <c r="G12" s="28"/>
      <c r="H12" s="28"/>
      <c r="I12" s="28"/>
      <c r="J12" s="28"/>
      <c r="K12" s="28"/>
    </row>
    <row r="13" spans="1:11" ht="15.75" x14ac:dyDescent="0.25">
      <c r="A13" s="28" t="s">
        <v>22</v>
      </c>
      <c r="B13" s="32" t="s">
        <v>426</v>
      </c>
      <c r="C13" s="28"/>
      <c r="D13" s="28"/>
      <c r="E13" s="28"/>
      <c r="F13" s="28"/>
      <c r="G13" s="28"/>
      <c r="H13" s="28"/>
      <c r="I13" s="28"/>
      <c r="J13" s="28"/>
      <c r="K13" s="28"/>
    </row>
    <row r="14" spans="1:11" ht="15.75" x14ac:dyDescent="0.25">
      <c r="A14" s="28" t="s">
        <v>22</v>
      </c>
      <c r="B14" s="32" t="s">
        <v>427</v>
      </c>
      <c r="C14" s="28"/>
      <c r="D14" s="28"/>
      <c r="E14" s="28"/>
      <c r="F14" s="28"/>
      <c r="G14" s="28"/>
      <c r="H14" s="28"/>
      <c r="I14" s="28"/>
      <c r="J14" s="28"/>
      <c r="K14" s="28"/>
    </row>
    <row r="15" spans="1:11" ht="15.75" x14ac:dyDescent="0.25">
      <c r="A15" s="28"/>
      <c r="B15" s="32" t="s">
        <v>428</v>
      </c>
      <c r="C15" s="28"/>
      <c r="D15" s="28"/>
      <c r="E15" s="28"/>
      <c r="F15" s="28"/>
      <c r="G15" s="28"/>
      <c r="H15" s="28"/>
      <c r="I15" s="28"/>
      <c r="J15" s="28"/>
      <c r="K15" s="28"/>
    </row>
    <row r="16" spans="1:11" ht="31.5" x14ac:dyDescent="0.25">
      <c r="A16" s="28" t="s">
        <v>22</v>
      </c>
      <c r="B16" s="32" t="s">
        <v>429</v>
      </c>
      <c r="C16" s="28"/>
      <c r="D16" s="28"/>
      <c r="E16" s="28"/>
      <c r="F16" s="28"/>
      <c r="G16" s="28"/>
      <c r="H16" s="28"/>
      <c r="I16" s="28"/>
      <c r="J16" s="28"/>
      <c r="K16" s="28"/>
    </row>
    <row r="17" spans="1:11" ht="31.5" x14ac:dyDescent="0.25">
      <c r="A17" s="28" t="s">
        <v>22</v>
      </c>
      <c r="B17" s="32" t="s">
        <v>584</v>
      </c>
      <c r="C17" s="28"/>
      <c r="D17" s="28"/>
      <c r="E17" s="28"/>
      <c r="F17" s="28"/>
      <c r="G17" s="28"/>
      <c r="H17" s="28"/>
      <c r="I17" s="28"/>
      <c r="J17" s="28"/>
      <c r="K17" s="28"/>
    </row>
    <row r="18" spans="1:11" ht="94.5" x14ac:dyDescent="0.25">
      <c r="A18" s="28">
        <v>2</v>
      </c>
      <c r="B18" s="31" t="s">
        <v>431</v>
      </c>
      <c r="C18" s="28"/>
      <c r="D18" s="28"/>
      <c r="E18" s="28"/>
      <c r="F18" s="28"/>
      <c r="G18" s="28"/>
      <c r="H18" s="28"/>
      <c r="I18" s="28"/>
      <c r="J18" s="28"/>
      <c r="K18" s="28"/>
    </row>
    <row r="19" spans="1:11" ht="15.75" x14ac:dyDescent="0.25">
      <c r="A19" s="28">
        <v>3</v>
      </c>
      <c r="B19" s="31" t="s">
        <v>432</v>
      </c>
      <c r="C19" s="28"/>
      <c r="D19" s="28"/>
      <c r="E19" s="28"/>
      <c r="F19" s="28"/>
      <c r="G19" s="28"/>
      <c r="H19" s="28"/>
      <c r="I19" s="28"/>
      <c r="J19" s="28"/>
      <c r="K19" s="28"/>
    </row>
    <row r="20" spans="1:11" ht="15.75" x14ac:dyDescent="0.25">
      <c r="A20" s="29" t="s">
        <v>70</v>
      </c>
      <c r="B20" s="30" t="s">
        <v>96</v>
      </c>
      <c r="C20" s="28"/>
      <c r="D20" s="28"/>
      <c r="E20" s="28"/>
      <c r="F20" s="28"/>
      <c r="G20" s="28"/>
      <c r="H20" s="28"/>
      <c r="I20" s="28"/>
      <c r="J20" s="28"/>
      <c r="K20" s="28"/>
    </row>
    <row r="21" spans="1:11" ht="15.75" x14ac:dyDescent="0.25">
      <c r="A21" s="28"/>
      <c r="B21" s="32" t="s">
        <v>134</v>
      </c>
      <c r="C21" s="28"/>
      <c r="D21" s="28"/>
      <c r="E21" s="28"/>
      <c r="F21" s="28"/>
      <c r="G21" s="28"/>
      <c r="H21" s="28"/>
      <c r="I21" s="28"/>
      <c r="J21" s="28"/>
      <c r="K21" s="28"/>
    </row>
    <row r="22" spans="1:11" ht="31.5" x14ac:dyDescent="0.25">
      <c r="A22" s="28">
        <v>1</v>
      </c>
      <c r="B22" s="32" t="s">
        <v>426</v>
      </c>
      <c r="C22" s="28"/>
      <c r="D22" s="28"/>
      <c r="E22" s="28"/>
      <c r="F22" s="28"/>
      <c r="G22" s="28"/>
      <c r="H22" s="28"/>
      <c r="I22" s="28"/>
      <c r="J22" s="28"/>
      <c r="K22" s="28"/>
    </row>
    <row r="23" spans="1:11" ht="15.75" x14ac:dyDescent="0.25">
      <c r="A23" s="28">
        <v>2</v>
      </c>
      <c r="B23" s="32" t="s">
        <v>427</v>
      </c>
      <c r="C23" s="28"/>
      <c r="D23" s="28"/>
      <c r="E23" s="28"/>
      <c r="F23" s="28"/>
      <c r="G23" s="28"/>
      <c r="H23" s="28"/>
      <c r="I23" s="28"/>
      <c r="J23" s="28"/>
      <c r="K23" s="28"/>
    </row>
    <row r="24" spans="1:11" ht="31.5" x14ac:dyDescent="0.25">
      <c r="A24" s="29" t="s">
        <v>73</v>
      </c>
      <c r="B24" s="30" t="s">
        <v>97</v>
      </c>
      <c r="C24" s="28"/>
      <c r="D24" s="28"/>
      <c r="E24" s="28"/>
      <c r="F24" s="28"/>
      <c r="G24" s="28"/>
      <c r="H24" s="28"/>
      <c r="I24" s="28"/>
      <c r="J24" s="28"/>
      <c r="K24" s="28"/>
    </row>
    <row r="25" spans="1:11" ht="15.75" x14ac:dyDescent="0.25">
      <c r="A25" s="29" t="s">
        <v>77</v>
      </c>
      <c r="B25" s="30" t="s">
        <v>246</v>
      </c>
      <c r="C25" s="28"/>
      <c r="D25" s="28"/>
      <c r="E25" s="28"/>
      <c r="F25" s="28"/>
      <c r="G25" s="28"/>
      <c r="H25" s="28"/>
      <c r="I25" s="28"/>
      <c r="J25" s="28"/>
      <c r="K25" s="28"/>
    </row>
    <row r="26" spans="1:11" ht="15.75" x14ac:dyDescent="0.25">
      <c r="A26" s="29" t="s">
        <v>113</v>
      </c>
      <c r="B26" s="30" t="s">
        <v>247</v>
      </c>
      <c r="C26" s="28"/>
      <c r="D26" s="28"/>
      <c r="E26" s="28"/>
      <c r="F26" s="28"/>
      <c r="G26" s="28"/>
      <c r="H26" s="28"/>
      <c r="I26" s="28"/>
      <c r="J26" s="28"/>
      <c r="K26" s="28"/>
    </row>
    <row r="27" spans="1:11" ht="31.5" x14ac:dyDescent="0.25">
      <c r="A27" s="29" t="s">
        <v>433</v>
      </c>
      <c r="B27" s="30" t="s">
        <v>98</v>
      </c>
      <c r="C27" s="28"/>
      <c r="D27" s="28"/>
      <c r="E27" s="28"/>
      <c r="F27" s="28"/>
      <c r="G27" s="28"/>
      <c r="H27" s="28"/>
      <c r="I27" s="28"/>
      <c r="J27" s="28"/>
      <c r="K27" s="28"/>
    </row>
    <row r="28" spans="1:11" ht="31.5" x14ac:dyDescent="0.25">
      <c r="A28" s="29" t="s">
        <v>16</v>
      </c>
      <c r="B28" s="30" t="s">
        <v>435</v>
      </c>
      <c r="C28" s="28"/>
      <c r="D28" s="28"/>
      <c r="E28" s="28"/>
      <c r="F28" s="28"/>
      <c r="G28" s="28"/>
      <c r="H28" s="28"/>
      <c r="I28" s="28"/>
      <c r="J28" s="28"/>
      <c r="K28" s="28"/>
    </row>
    <row r="29" spans="1:11" ht="31.5" x14ac:dyDescent="0.25">
      <c r="A29" s="29" t="s">
        <v>83</v>
      </c>
      <c r="B29" s="30" t="s">
        <v>249</v>
      </c>
      <c r="C29" s="28"/>
      <c r="D29" s="28"/>
      <c r="E29" s="28"/>
      <c r="F29" s="28"/>
      <c r="G29" s="28"/>
      <c r="H29" s="28"/>
      <c r="I29" s="28"/>
      <c r="J29" s="28"/>
      <c r="K29" s="28"/>
    </row>
    <row r="30" spans="1:11" ht="31.5" x14ac:dyDescent="0.25">
      <c r="A30" s="28"/>
      <c r="B30" s="31" t="s">
        <v>436</v>
      </c>
      <c r="C30" s="28"/>
      <c r="D30" s="28"/>
      <c r="E30" s="28"/>
      <c r="F30" s="28"/>
      <c r="G30" s="28"/>
      <c r="H30" s="28"/>
      <c r="I30" s="28"/>
      <c r="J30" s="28"/>
      <c r="K30" s="28"/>
    </row>
    <row r="31" spans="1:11" ht="31.5" x14ac:dyDescent="0.25">
      <c r="A31" s="29" t="s">
        <v>70</v>
      </c>
      <c r="B31" s="30" t="s">
        <v>250</v>
      </c>
      <c r="C31" s="28"/>
      <c r="D31" s="28"/>
      <c r="E31" s="28"/>
      <c r="F31" s="28"/>
      <c r="G31" s="28"/>
      <c r="H31" s="28"/>
      <c r="I31" s="28"/>
      <c r="J31" s="28"/>
      <c r="K31" s="28"/>
    </row>
    <row r="32" spans="1:11" ht="31.5" x14ac:dyDescent="0.25">
      <c r="A32" s="28"/>
      <c r="B32" s="31" t="s">
        <v>437</v>
      </c>
      <c r="C32" s="28"/>
      <c r="D32" s="28"/>
      <c r="E32" s="28"/>
      <c r="F32" s="28"/>
      <c r="G32" s="28"/>
      <c r="H32" s="28"/>
      <c r="I32" s="28"/>
      <c r="J32" s="28"/>
      <c r="K32" s="28"/>
    </row>
    <row r="33" spans="1:11" ht="31.5" x14ac:dyDescent="0.25">
      <c r="A33" s="29" t="s">
        <v>79</v>
      </c>
      <c r="B33" s="30" t="s">
        <v>493</v>
      </c>
      <c r="C33" s="28"/>
      <c r="D33" s="28"/>
      <c r="E33" s="28"/>
      <c r="F33" s="28"/>
      <c r="G33" s="28"/>
      <c r="H33" s="28"/>
      <c r="I33" s="28"/>
      <c r="J33" s="28"/>
      <c r="K33" s="28"/>
    </row>
    <row r="34" spans="1:11" ht="49.5" customHeight="1" x14ac:dyDescent="0.25">
      <c r="A34" s="818" t="s">
        <v>585</v>
      </c>
      <c r="B34" s="818"/>
      <c r="C34" s="818"/>
      <c r="D34" s="818"/>
      <c r="E34" s="818"/>
      <c r="F34" s="818"/>
      <c r="G34" s="818"/>
      <c r="H34" s="818"/>
      <c r="I34" s="818"/>
      <c r="J34" s="818"/>
      <c r="K34" s="818"/>
    </row>
  </sheetData>
  <mergeCells count="10">
    <mergeCell ref="I5:K5"/>
    <mergeCell ref="A2:K2"/>
    <mergeCell ref="A3:K3"/>
    <mergeCell ref="A34:K34"/>
    <mergeCell ref="A5:A6"/>
    <mergeCell ref="B5:B6"/>
    <mergeCell ref="C5:C6"/>
    <mergeCell ref="D5:E5"/>
    <mergeCell ref="F5:F6"/>
    <mergeCell ref="G5:H5"/>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00B0F0"/>
  </sheetPr>
  <dimension ref="A1:Q35"/>
  <sheetViews>
    <sheetView workbookViewId="0">
      <selection activeCell="B17" sqref="B17"/>
    </sheetView>
  </sheetViews>
  <sheetFormatPr defaultRowHeight="15" x14ac:dyDescent="0.25"/>
  <cols>
    <col min="1" max="1" width="5.85546875" customWidth="1"/>
    <col min="2" max="2" width="52" customWidth="1"/>
  </cols>
  <sheetData>
    <row r="1" spans="1:17" ht="15.75" x14ac:dyDescent="0.25">
      <c r="Q1" s="25" t="s">
        <v>706</v>
      </c>
    </row>
    <row r="2" spans="1:17" ht="15.75" x14ac:dyDescent="0.25">
      <c r="A2" s="766" t="s">
        <v>781</v>
      </c>
      <c r="B2" s="766"/>
      <c r="C2" s="766"/>
      <c r="D2" s="766"/>
      <c r="E2" s="766"/>
      <c r="F2" s="766"/>
      <c r="G2" s="766"/>
      <c r="H2" s="766"/>
      <c r="I2" s="766"/>
      <c r="J2" s="766"/>
      <c r="K2" s="766"/>
      <c r="L2" s="766"/>
      <c r="M2" s="766"/>
      <c r="N2" s="766"/>
      <c r="O2" s="766"/>
      <c r="P2" s="766"/>
      <c r="Q2" s="766"/>
    </row>
    <row r="3" spans="1:17" ht="15.75" x14ac:dyDescent="0.25">
      <c r="A3" s="766" t="s">
        <v>126</v>
      </c>
      <c r="B3" s="766"/>
      <c r="C3" s="766"/>
      <c r="D3" s="766"/>
      <c r="E3" s="766"/>
      <c r="F3" s="766"/>
      <c r="G3" s="766"/>
      <c r="H3" s="766"/>
      <c r="I3" s="766"/>
      <c r="J3" s="766"/>
      <c r="K3" s="766"/>
      <c r="L3" s="766"/>
      <c r="M3" s="766"/>
      <c r="N3" s="766"/>
      <c r="O3" s="766"/>
      <c r="P3" s="766"/>
      <c r="Q3" s="766"/>
    </row>
    <row r="4" spans="1:17" ht="15.75" x14ac:dyDescent="0.25">
      <c r="Q4" s="40" t="s">
        <v>56</v>
      </c>
    </row>
    <row r="5" spans="1:17" ht="22.5" customHeight="1" x14ac:dyDescent="0.25">
      <c r="A5" s="820" t="s">
        <v>3</v>
      </c>
      <c r="B5" s="820" t="s">
        <v>161</v>
      </c>
      <c r="C5" s="820" t="s">
        <v>782</v>
      </c>
      <c r="D5" s="820"/>
      <c r="E5" s="820"/>
      <c r="F5" s="820" t="s">
        <v>745</v>
      </c>
      <c r="G5" s="820"/>
      <c r="H5" s="820"/>
      <c r="I5" s="820"/>
      <c r="J5" s="820"/>
      <c r="K5" s="820"/>
      <c r="L5" s="820"/>
      <c r="M5" s="820"/>
      <c r="N5" s="820"/>
      <c r="O5" s="820" t="s">
        <v>376</v>
      </c>
      <c r="P5" s="820"/>
      <c r="Q5" s="820"/>
    </row>
    <row r="6" spans="1:17" ht="23.25" customHeight="1" x14ac:dyDescent="0.25">
      <c r="A6" s="820"/>
      <c r="B6" s="820"/>
      <c r="C6" s="820" t="s">
        <v>130</v>
      </c>
      <c r="D6" s="820" t="s">
        <v>783</v>
      </c>
      <c r="E6" s="820" t="s">
        <v>150</v>
      </c>
      <c r="F6" s="820" t="s">
        <v>130</v>
      </c>
      <c r="G6" s="820" t="s">
        <v>783</v>
      </c>
      <c r="H6" s="820" t="s">
        <v>784</v>
      </c>
      <c r="I6" s="820" t="s">
        <v>785</v>
      </c>
      <c r="J6" s="820" t="s">
        <v>449</v>
      </c>
      <c r="K6" s="820" t="s">
        <v>609</v>
      </c>
      <c r="L6" s="820"/>
      <c r="M6" s="820"/>
      <c r="N6" s="820" t="s">
        <v>610</v>
      </c>
      <c r="O6" s="820" t="s">
        <v>130</v>
      </c>
      <c r="P6" s="820" t="s">
        <v>368</v>
      </c>
      <c r="Q6" s="820" t="s">
        <v>150</v>
      </c>
    </row>
    <row r="7" spans="1:17" ht="109.5" customHeight="1" x14ac:dyDescent="0.25">
      <c r="A7" s="820"/>
      <c r="B7" s="820"/>
      <c r="C7" s="820"/>
      <c r="D7" s="820"/>
      <c r="E7" s="820"/>
      <c r="F7" s="820"/>
      <c r="G7" s="820"/>
      <c r="H7" s="820"/>
      <c r="I7" s="820"/>
      <c r="J7" s="820"/>
      <c r="K7" s="41" t="s">
        <v>130</v>
      </c>
      <c r="L7" s="41" t="s">
        <v>368</v>
      </c>
      <c r="M7" s="41" t="s">
        <v>96</v>
      </c>
      <c r="N7" s="820"/>
      <c r="O7" s="820"/>
      <c r="P7" s="820"/>
      <c r="Q7" s="820"/>
    </row>
    <row r="8" spans="1:17" ht="15.75" x14ac:dyDescent="0.25">
      <c r="A8" s="41" t="s">
        <v>15</v>
      </c>
      <c r="B8" s="41" t="s">
        <v>16</v>
      </c>
      <c r="C8" s="41">
        <v>1</v>
      </c>
      <c r="D8" s="41">
        <v>2</v>
      </c>
      <c r="E8" s="41">
        <v>3</v>
      </c>
      <c r="F8" s="41">
        <v>4</v>
      </c>
      <c r="G8" s="41">
        <v>5</v>
      </c>
      <c r="H8" s="41">
        <v>6</v>
      </c>
      <c r="I8" s="41">
        <v>7</v>
      </c>
      <c r="J8" s="41">
        <v>8</v>
      </c>
      <c r="K8" s="41">
        <v>9</v>
      </c>
      <c r="L8" s="41">
        <v>10</v>
      </c>
      <c r="M8" s="41">
        <v>11</v>
      </c>
      <c r="N8" s="41">
        <v>12</v>
      </c>
      <c r="O8" s="41">
        <v>13</v>
      </c>
      <c r="P8" s="41">
        <v>14</v>
      </c>
      <c r="Q8" s="41">
        <v>15</v>
      </c>
    </row>
    <row r="9" spans="1:17" ht="15.75" x14ac:dyDescent="0.25">
      <c r="A9" s="30"/>
      <c r="B9" s="30" t="s">
        <v>133</v>
      </c>
      <c r="C9" s="28"/>
      <c r="D9" s="28"/>
      <c r="E9" s="28"/>
      <c r="F9" s="28"/>
      <c r="G9" s="28"/>
      <c r="H9" s="28"/>
      <c r="I9" s="28"/>
      <c r="J9" s="28"/>
      <c r="K9" s="28"/>
      <c r="L9" s="28"/>
      <c r="M9" s="28"/>
      <c r="N9" s="42"/>
      <c r="O9" s="42"/>
      <c r="P9" s="42"/>
      <c r="Q9" s="42"/>
    </row>
    <row r="10" spans="1:17" ht="15.75" x14ac:dyDescent="0.25">
      <c r="A10" s="29" t="s">
        <v>83</v>
      </c>
      <c r="B10" s="30" t="s">
        <v>611</v>
      </c>
      <c r="C10" s="28"/>
      <c r="D10" s="28"/>
      <c r="E10" s="28"/>
      <c r="F10" s="28"/>
      <c r="G10" s="28"/>
      <c r="H10" s="28"/>
      <c r="I10" s="28"/>
      <c r="J10" s="28"/>
      <c r="K10" s="28"/>
      <c r="L10" s="28"/>
      <c r="M10" s="28"/>
      <c r="N10" s="42"/>
      <c r="O10" s="42"/>
      <c r="P10" s="42"/>
      <c r="Q10" s="42"/>
    </row>
    <row r="11" spans="1:17" ht="15.75" x14ac:dyDescent="0.25">
      <c r="A11" s="29">
        <v>1</v>
      </c>
      <c r="B11" s="30" t="s">
        <v>166</v>
      </c>
      <c r="C11" s="28"/>
      <c r="D11" s="28"/>
      <c r="E11" s="28"/>
      <c r="F11" s="28"/>
      <c r="G11" s="28"/>
      <c r="H11" s="28"/>
      <c r="I11" s="28"/>
      <c r="J11" s="28"/>
      <c r="K11" s="28"/>
      <c r="L11" s="28"/>
      <c r="M11" s="28"/>
      <c r="N11" s="42"/>
      <c r="O11" s="42"/>
      <c r="P11" s="42"/>
      <c r="Q11" s="42"/>
    </row>
    <row r="12" spans="1:17" ht="15.75" x14ac:dyDescent="0.25">
      <c r="A12" s="29">
        <v>2</v>
      </c>
      <c r="B12" s="30" t="s">
        <v>167</v>
      </c>
      <c r="C12" s="28"/>
      <c r="D12" s="28"/>
      <c r="E12" s="28"/>
      <c r="F12" s="28"/>
      <c r="G12" s="28"/>
      <c r="H12" s="28"/>
      <c r="I12" s="28"/>
      <c r="J12" s="28"/>
      <c r="K12" s="28"/>
      <c r="L12" s="28"/>
      <c r="M12" s="28"/>
      <c r="N12" s="42"/>
      <c r="O12" s="42"/>
      <c r="P12" s="42"/>
      <c r="Q12" s="42"/>
    </row>
    <row r="13" spans="1:17" ht="15.75" x14ac:dyDescent="0.25">
      <c r="A13" s="29">
        <v>3</v>
      </c>
      <c r="B13" s="30" t="s">
        <v>201</v>
      </c>
      <c r="C13" s="28"/>
      <c r="D13" s="28"/>
      <c r="E13" s="28"/>
      <c r="F13" s="28"/>
      <c r="G13" s="28"/>
      <c r="H13" s="28"/>
      <c r="I13" s="28"/>
      <c r="J13" s="28"/>
      <c r="K13" s="28"/>
      <c r="L13" s="28"/>
      <c r="M13" s="28"/>
      <c r="N13" s="42"/>
      <c r="O13" s="42"/>
      <c r="P13" s="42"/>
      <c r="Q13" s="42"/>
    </row>
    <row r="14" spans="1:17" ht="31.5" x14ac:dyDescent="0.25">
      <c r="A14" s="29" t="s">
        <v>70</v>
      </c>
      <c r="B14" s="30" t="s">
        <v>786</v>
      </c>
      <c r="C14" s="28"/>
      <c r="D14" s="28"/>
      <c r="E14" s="28"/>
      <c r="F14" s="28"/>
      <c r="G14" s="28"/>
      <c r="H14" s="28"/>
      <c r="I14" s="28"/>
      <c r="J14" s="28"/>
      <c r="K14" s="28"/>
      <c r="L14" s="28"/>
      <c r="M14" s="28"/>
      <c r="N14" s="42"/>
      <c r="O14" s="42"/>
      <c r="P14" s="42"/>
      <c r="Q14" s="42"/>
    </row>
    <row r="15" spans="1:17" ht="15.75" x14ac:dyDescent="0.25">
      <c r="A15" s="29" t="s">
        <v>73</v>
      </c>
      <c r="B15" s="30" t="s">
        <v>787</v>
      </c>
      <c r="C15" s="28"/>
      <c r="D15" s="28"/>
      <c r="E15" s="28"/>
      <c r="F15" s="28"/>
      <c r="G15" s="28"/>
      <c r="H15" s="28"/>
      <c r="I15" s="28"/>
      <c r="J15" s="28"/>
      <c r="K15" s="28"/>
      <c r="L15" s="28"/>
      <c r="M15" s="28"/>
      <c r="N15" s="42"/>
      <c r="O15" s="42"/>
      <c r="P15" s="42"/>
      <c r="Q15" s="42"/>
    </row>
    <row r="16" spans="1:17" ht="15.75" x14ac:dyDescent="0.25">
      <c r="A16" s="29" t="s">
        <v>77</v>
      </c>
      <c r="B16" s="30" t="s">
        <v>693</v>
      </c>
      <c r="C16" s="28"/>
      <c r="D16" s="28"/>
      <c r="E16" s="28"/>
      <c r="F16" s="28"/>
      <c r="G16" s="28"/>
      <c r="H16" s="28"/>
      <c r="I16" s="28"/>
      <c r="J16" s="28"/>
      <c r="K16" s="28"/>
      <c r="L16" s="28"/>
      <c r="M16" s="28"/>
      <c r="N16" s="42"/>
      <c r="O16" s="42"/>
      <c r="P16" s="42"/>
      <c r="Q16" s="42"/>
    </row>
    <row r="17" spans="1:17" ht="15.75" x14ac:dyDescent="0.25">
      <c r="A17" s="29" t="s">
        <v>113</v>
      </c>
      <c r="B17" s="30" t="s">
        <v>694</v>
      </c>
      <c r="C17" s="28"/>
      <c r="D17" s="28"/>
      <c r="E17" s="28"/>
      <c r="F17" s="28"/>
      <c r="G17" s="28"/>
      <c r="H17" s="28"/>
      <c r="I17" s="28"/>
      <c r="J17" s="28"/>
      <c r="K17" s="28"/>
      <c r="L17" s="28"/>
      <c r="M17" s="28"/>
      <c r="N17" s="42"/>
      <c r="O17" s="42"/>
      <c r="P17" s="42"/>
      <c r="Q17" s="42"/>
    </row>
    <row r="18" spans="1:17" ht="31.5" x14ac:dyDescent="0.25">
      <c r="A18" s="29" t="s">
        <v>433</v>
      </c>
      <c r="B18" s="30" t="s">
        <v>788</v>
      </c>
      <c r="C18" s="28"/>
      <c r="D18" s="28"/>
      <c r="E18" s="28"/>
      <c r="F18" s="28"/>
      <c r="G18" s="28"/>
      <c r="H18" s="28"/>
      <c r="I18" s="28"/>
      <c r="J18" s="28"/>
      <c r="K18" s="28"/>
      <c r="L18" s="28"/>
      <c r="M18" s="28"/>
      <c r="N18" s="42"/>
      <c r="O18" s="42"/>
      <c r="P18" s="42"/>
      <c r="Q18" s="42"/>
    </row>
    <row r="19" spans="1:17" ht="31.5" x14ac:dyDescent="0.25">
      <c r="A19" s="29" t="s">
        <v>695</v>
      </c>
      <c r="B19" s="30" t="s">
        <v>616</v>
      </c>
      <c r="C19" s="28"/>
      <c r="D19" s="28"/>
      <c r="E19" s="28"/>
      <c r="F19" s="28"/>
      <c r="G19" s="28"/>
      <c r="H19" s="28"/>
      <c r="I19" s="28"/>
      <c r="J19" s="28"/>
      <c r="K19" s="28"/>
      <c r="L19" s="28"/>
      <c r="M19" s="28"/>
      <c r="N19" s="42"/>
      <c r="O19" s="42"/>
      <c r="P19" s="42"/>
      <c r="Q19" s="42"/>
    </row>
    <row r="20" spans="1:17" ht="15.75" x14ac:dyDescent="0.25">
      <c r="A20" s="43" t="s">
        <v>618</v>
      </c>
    </row>
    <row r="21" spans="1:17" ht="15.75" x14ac:dyDescent="0.25">
      <c r="A21" s="44" t="s">
        <v>791</v>
      </c>
    </row>
    <row r="22" spans="1:17" ht="15.75" x14ac:dyDescent="0.25">
      <c r="A22" s="44" t="s">
        <v>789</v>
      </c>
    </row>
    <row r="23" spans="1:17" ht="15.75" x14ac:dyDescent="0.25">
      <c r="A23" s="44" t="s">
        <v>790</v>
      </c>
    </row>
    <row r="24" spans="1:17" ht="15.75" x14ac:dyDescent="0.25">
      <c r="A24" s="45"/>
    </row>
    <row r="25" spans="1:17" x14ac:dyDescent="0.25">
      <c r="A25" s="39"/>
    </row>
    <row r="26" spans="1:17" x14ac:dyDescent="0.25">
      <c r="A26" s="39"/>
    </row>
    <row r="27" spans="1:17" x14ac:dyDescent="0.25">
      <c r="A27" s="39"/>
    </row>
    <row r="28" spans="1:17" x14ac:dyDescent="0.25">
      <c r="A28" s="39"/>
    </row>
    <row r="29" spans="1:17" x14ac:dyDescent="0.25">
      <c r="A29" s="39"/>
    </row>
    <row r="30" spans="1:17" x14ac:dyDescent="0.25">
      <c r="A30" s="39"/>
    </row>
    <row r="31" spans="1:17" x14ac:dyDescent="0.25">
      <c r="A31" s="39"/>
    </row>
    <row r="32" spans="1:17" x14ac:dyDescent="0.25">
      <c r="A32" s="39"/>
    </row>
    <row r="33" spans="1:1" x14ac:dyDescent="0.25">
      <c r="A33" s="39"/>
    </row>
    <row r="34" spans="1:1" x14ac:dyDescent="0.25">
      <c r="A34" s="39"/>
    </row>
    <row r="35" spans="1:1" x14ac:dyDescent="0.25">
      <c r="A35" s="39"/>
    </row>
  </sheetData>
  <mergeCells count="20">
    <mergeCell ref="E6:E7"/>
    <mergeCell ref="F6:F7"/>
    <mergeCell ref="G6:G7"/>
    <mergeCell ref="P6:P7"/>
    <mergeCell ref="Q6:Q7"/>
    <mergeCell ref="C5:E5"/>
    <mergeCell ref="F5:N5"/>
    <mergeCell ref="A2:Q2"/>
    <mergeCell ref="A3:Q3"/>
    <mergeCell ref="H6:H7"/>
    <mergeCell ref="I6:I7"/>
    <mergeCell ref="J6:J7"/>
    <mergeCell ref="K6:M6"/>
    <mergeCell ref="N6:N7"/>
    <mergeCell ref="O6:O7"/>
    <mergeCell ref="A5:A7"/>
    <mergeCell ref="B5:B7"/>
    <mergeCell ref="O5:Q5"/>
    <mergeCell ref="C6:C7"/>
    <mergeCell ref="D6:D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39997558519241921"/>
  </sheetPr>
  <dimension ref="A1:U30"/>
  <sheetViews>
    <sheetView workbookViewId="0">
      <selection activeCell="B56" sqref="B56"/>
    </sheetView>
  </sheetViews>
  <sheetFormatPr defaultColWidth="9.140625" defaultRowHeight="15" x14ac:dyDescent="0.25"/>
  <cols>
    <col min="1" max="1" width="5.85546875" style="1" customWidth="1"/>
    <col min="2" max="2" width="45" style="1" customWidth="1"/>
    <col min="3" max="16384" width="9.140625" style="1"/>
  </cols>
  <sheetData>
    <row r="1" spans="1:21" x14ac:dyDescent="0.25">
      <c r="A1" s="691" t="s">
        <v>206</v>
      </c>
      <c r="B1" s="691"/>
      <c r="C1" s="691"/>
      <c r="D1" s="691"/>
      <c r="E1" s="691"/>
      <c r="F1" s="691"/>
      <c r="G1" s="691"/>
      <c r="H1" s="691"/>
      <c r="I1" s="691"/>
      <c r="J1" s="691"/>
      <c r="K1" s="691"/>
      <c r="L1" s="691"/>
      <c r="M1" s="691"/>
      <c r="N1" s="691"/>
      <c r="O1" s="691"/>
      <c r="P1" s="691"/>
      <c r="Q1" s="691"/>
      <c r="R1" s="691"/>
      <c r="S1" s="691"/>
      <c r="T1" s="691"/>
      <c r="U1" s="691"/>
    </row>
    <row r="2" spans="1:21" ht="53.25" customHeight="1" x14ac:dyDescent="0.25">
      <c r="A2" s="686" t="s">
        <v>207</v>
      </c>
      <c r="B2" s="686"/>
      <c r="C2" s="686"/>
      <c r="D2" s="686"/>
      <c r="E2" s="686"/>
      <c r="F2" s="686"/>
      <c r="G2" s="686"/>
      <c r="H2" s="686"/>
      <c r="I2" s="686"/>
      <c r="J2" s="686"/>
      <c r="K2" s="686"/>
      <c r="L2" s="686"/>
      <c r="M2" s="686"/>
      <c r="N2" s="686"/>
      <c r="O2" s="686"/>
      <c r="P2" s="686"/>
      <c r="Q2" s="686"/>
      <c r="R2" s="686"/>
      <c r="S2" s="686"/>
      <c r="T2" s="686"/>
      <c r="U2" s="686"/>
    </row>
    <row r="3" spans="1:21" x14ac:dyDescent="0.25">
      <c r="A3" s="692" t="s">
        <v>126</v>
      </c>
      <c r="B3" s="692"/>
      <c r="C3" s="692"/>
      <c r="D3" s="692"/>
      <c r="E3" s="692"/>
      <c r="F3" s="692"/>
      <c r="G3" s="692"/>
      <c r="H3" s="692"/>
      <c r="I3" s="692"/>
      <c r="J3" s="692"/>
      <c r="K3" s="692"/>
      <c r="L3" s="692"/>
      <c r="M3" s="692"/>
      <c r="N3" s="692"/>
      <c r="O3" s="692"/>
      <c r="P3" s="692"/>
      <c r="Q3" s="692"/>
      <c r="R3" s="692"/>
      <c r="S3" s="692"/>
      <c r="T3" s="692"/>
      <c r="U3" s="692"/>
    </row>
    <row r="4" spans="1:21" x14ac:dyDescent="0.25">
      <c r="S4" s="693" t="s">
        <v>56</v>
      </c>
      <c r="T4" s="693"/>
      <c r="U4" s="693"/>
    </row>
    <row r="5" spans="1:21" x14ac:dyDescent="0.25">
      <c r="A5" s="701" t="s">
        <v>3</v>
      </c>
      <c r="B5" s="701" t="s">
        <v>180</v>
      </c>
      <c r="C5" s="701" t="s">
        <v>181</v>
      </c>
      <c r="D5" s="701" t="s">
        <v>182</v>
      </c>
      <c r="E5" s="701" t="s">
        <v>183</v>
      </c>
      <c r="F5" s="701" t="s">
        <v>184</v>
      </c>
      <c r="G5" s="701"/>
      <c r="H5" s="701"/>
      <c r="I5" s="701"/>
      <c r="J5" s="701"/>
      <c r="K5" s="701"/>
      <c r="L5" s="701"/>
      <c r="M5" s="701" t="s">
        <v>208</v>
      </c>
      <c r="N5" s="701"/>
      <c r="O5" s="701"/>
      <c r="P5" s="701"/>
      <c r="Q5" s="701" t="s">
        <v>209</v>
      </c>
      <c r="R5" s="701"/>
      <c r="S5" s="701"/>
      <c r="T5" s="701"/>
      <c r="U5" s="701" t="s">
        <v>129</v>
      </c>
    </row>
    <row r="6" spans="1:21" x14ac:dyDescent="0.25">
      <c r="A6" s="701"/>
      <c r="B6" s="701"/>
      <c r="C6" s="701"/>
      <c r="D6" s="701"/>
      <c r="E6" s="701"/>
      <c r="F6" s="701" t="s">
        <v>210</v>
      </c>
      <c r="G6" s="701" t="s">
        <v>188</v>
      </c>
      <c r="H6" s="701"/>
      <c r="I6" s="701"/>
      <c r="J6" s="701"/>
      <c r="K6" s="701"/>
      <c r="L6" s="701"/>
      <c r="M6" s="701" t="s">
        <v>189</v>
      </c>
      <c r="N6" s="701" t="s">
        <v>162</v>
      </c>
      <c r="O6" s="701"/>
      <c r="P6" s="701"/>
      <c r="Q6" s="701" t="s">
        <v>189</v>
      </c>
      <c r="R6" s="701" t="s">
        <v>162</v>
      </c>
      <c r="S6" s="701"/>
      <c r="T6" s="701"/>
      <c r="U6" s="701"/>
    </row>
    <row r="7" spans="1:21" x14ac:dyDescent="0.25">
      <c r="A7" s="701"/>
      <c r="B7" s="701"/>
      <c r="C7" s="701"/>
      <c r="D7" s="701"/>
      <c r="E7" s="701"/>
      <c r="F7" s="701"/>
      <c r="G7" s="701" t="s">
        <v>189</v>
      </c>
      <c r="H7" s="701" t="s">
        <v>188</v>
      </c>
      <c r="I7" s="701"/>
      <c r="J7" s="701"/>
      <c r="K7" s="701"/>
      <c r="L7" s="701"/>
      <c r="M7" s="701"/>
      <c r="N7" s="701" t="s">
        <v>211</v>
      </c>
      <c r="O7" s="701"/>
      <c r="P7" s="701" t="s">
        <v>212</v>
      </c>
      <c r="Q7" s="701"/>
      <c r="R7" s="701" t="s">
        <v>211</v>
      </c>
      <c r="S7" s="701"/>
      <c r="T7" s="701" t="s">
        <v>212</v>
      </c>
      <c r="U7" s="701"/>
    </row>
    <row r="8" spans="1:21" x14ac:dyDescent="0.25">
      <c r="A8" s="701"/>
      <c r="B8" s="701"/>
      <c r="C8" s="701"/>
      <c r="D8" s="701"/>
      <c r="E8" s="701"/>
      <c r="F8" s="701"/>
      <c r="G8" s="701"/>
      <c r="H8" s="701" t="s">
        <v>211</v>
      </c>
      <c r="I8" s="701"/>
      <c r="J8" s="701"/>
      <c r="K8" s="701" t="s">
        <v>213</v>
      </c>
      <c r="L8" s="701"/>
      <c r="M8" s="701"/>
      <c r="N8" s="701" t="s">
        <v>130</v>
      </c>
      <c r="O8" s="701" t="s">
        <v>214</v>
      </c>
      <c r="P8" s="701"/>
      <c r="Q8" s="701"/>
      <c r="R8" s="701" t="s">
        <v>130</v>
      </c>
      <c r="S8" s="701" t="s">
        <v>214</v>
      </c>
      <c r="T8" s="701"/>
      <c r="U8" s="701"/>
    </row>
    <row r="9" spans="1:21" x14ac:dyDescent="0.25">
      <c r="A9" s="701"/>
      <c r="B9" s="701"/>
      <c r="C9" s="701"/>
      <c r="D9" s="701"/>
      <c r="E9" s="701"/>
      <c r="F9" s="701"/>
      <c r="G9" s="701"/>
      <c r="H9" s="701" t="s">
        <v>130</v>
      </c>
      <c r="I9" s="701" t="s">
        <v>162</v>
      </c>
      <c r="J9" s="701"/>
      <c r="K9" s="701" t="s">
        <v>215</v>
      </c>
      <c r="L9" s="701" t="s">
        <v>216</v>
      </c>
      <c r="M9" s="701"/>
      <c r="N9" s="701"/>
      <c r="O9" s="701"/>
      <c r="P9" s="701"/>
      <c r="Q9" s="701"/>
      <c r="R9" s="701"/>
      <c r="S9" s="701"/>
      <c r="T9" s="701"/>
      <c r="U9" s="701"/>
    </row>
    <row r="10" spans="1:21" ht="57" x14ac:dyDescent="0.25">
      <c r="A10" s="701"/>
      <c r="B10" s="701"/>
      <c r="C10" s="701"/>
      <c r="D10" s="701"/>
      <c r="E10" s="701"/>
      <c r="F10" s="701"/>
      <c r="G10" s="701"/>
      <c r="H10" s="701"/>
      <c r="I10" s="17" t="s">
        <v>217</v>
      </c>
      <c r="J10" s="17" t="s">
        <v>218</v>
      </c>
      <c r="K10" s="701"/>
      <c r="L10" s="701"/>
      <c r="M10" s="701"/>
      <c r="N10" s="701"/>
      <c r="O10" s="701"/>
      <c r="P10" s="701"/>
      <c r="Q10" s="701"/>
      <c r="R10" s="701"/>
      <c r="S10" s="701"/>
      <c r="T10" s="701"/>
      <c r="U10" s="701"/>
    </row>
    <row r="11" spans="1:21" x14ac:dyDescent="0.25">
      <c r="A11" s="17" t="s">
        <v>15</v>
      </c>
      <c r="B11" s="17" t="s">
        <v>16</v>
      </c>
      <c r="C11" s="17">
        <v>1</v>
      </c>
      <c r="D11" s="17">
        <v>2</v>
      </c>
      <c r="E11" s="17">
        <v>3</v>
      </c>
      <c r="F11" s="17">
        <v>4</v>
      </c>
      <c r="G11" s="17">
        <v>5</v>
      </c>
      <c r="H11" s="17">
        <v>6</v>
      </c>
      <c r="I11" s="17">
        <v>7</v>
      </c>
      <c r="J11" s="17">
        <v>8</v>
      </c>
      <c r="K11" s="17">
        <v>9</v>
      </c>
      <c r="L11" s="17">
        <v>10</v>
      </c>
      <c r="M11" s="17">
        <v>11</v>
      </c>
      <c r="N11" s="17">
        <v>12</v>
      </c>
      <c r="O11" s="17">
        <v>13</v>
      </c>
      <c r="P11" s="17">
        <v>14</v>
      </c>
      <c r="Q11" s="17">
        <v>15</v>
      </c>
      <c r="R11" s="17">
        <v>16</v>
      </c>
      <c r="S11" s="17">
        <v>17</v>
      </c>
      <c r="T11" s="17">
        <v>18</v>
      </c>
      <c r="U11" s="17">
        <v>19</v>
      </c>
    </row>
    <row r="12" spans="1:21" x14ac:dyDescent="0.25">
      <c r="A12" s="17"/>
      <c r="B12" s="17" t="s">
        <v>130</v>
      </c>
      <c r="C12" s="17"/>
      <c r="D12" s="17"/>
      <c r="E12" s="17"/>
      <c r="F12" s="17"/>
      <c r="G12" s="18"/>
      <c r="H12" s="18"/>
      <c r="I12" s="18"/>
      <c r="J12" s="18"/>
      <c r="K12" s="18"/>
      <c r="L12" s="18"/>
      <c r="M12" s="18"/>
      <c r="N12" s="18"/>
      <c r="O12" s="18"/>
      <c r="P12" s="18"/>
      <c r="Q12" s="18"/>
      <c r="R12" s="18"/>
      <c r="S12" s="18"/>
      <c r="T12" s="18"/>
      <c r="U12" s="18"/>
    </row>
    <row r="13" spans="1:21" x14ac:dyDescent="0.25">
      <c r="A13" s="17" t="s">
        <v>15</v>
      </c>
      <c r="B13" s="702" t="s">
        <v>219</v>
      </c>
      <c r="C13" s="702"/>
      <c r="D13" s="702"/>
      <c r="E13" s="702"/>
      <c r="F13" s="702"/>
      <c r="G13" s="18"/>
      <c r="H13" s="18"/>
      <c r="I13" s="18"/>
      <c r="J13" s="18"/>
      <c r="K13" s="18"/>
      <c r="L13" s="18"/>
      <c r="M13" s="18"/>
      <c r="N13" s="18"/>
      <c r="O13" s="18"/>
      <c r="P13" s="18"/>
      <c r="Q13" s="18"/>
      <c r="R13" s="18"/>
      <c r="S13" s="18"/>
      <c r="T13" s="18"/>
      <c r="U13" s="18"/>
    </row>
    <row r="14" spans="1:21" x14ac:dyDescent="0.25">
      <c r="A14" s="17" t="s">
        <v>83</v>
      </c>
      <c r="B14" s="702" t="s">
        <v>220</v>
      </c>
      <c r="C14" s="702"/>
      <c r="D14" s="702"/>
      <c r="E14" s="702"/>
      <c r="F14" s="18"/>
      <c r="G14" s="18"/>
      <c r="H14" s="18"/>
      <c r="I14" s="18"/>
      <c r="J14" s="18"/>
      <c r="K14" s="18"/>
      <c r="L14" s="18"/>
      <c r="M14" s="18"/>
      <c r="N14" s="18"/>
      <c r="O14" s="18"/>
      <c r="P14" s="18"/>
      <c r="Q14" s="18"/>
      <c r="R14" s="18"/>
      <c r="S14" s="18"/>
      <c r="T14" s="18"/>
      <c r="U14" s="18"/>
    </row>
    <row r="15" spans="1:21" x14ac:dyDescent="0.25">
      <c r="A15" s="17">
        <v>1</v>
      </c>
      <c r="B15" s="19" t="s">
        <v>193</v>
      </c>
      <c r="C15" s="18"/>
      <c r="D15" s="18"/>
      <c r="E15" s="18"/>
      <c r="F15" s="18"/>
      <c r="G15" s="18"/>
      <c r="H15" s="18"/>
      <c r="I15" s="18"/>
      <c r="J15" s="18"/>
      <c r="K15" s="18"/>
      <c r="L15" s="18"/>
      <c r="M15" s="18"/>
      <c r="N15" s="18"/>
      <c r="O15" s="18"/>
      <c r="P15" s="18"/>
      <c r="Q15" s="18"/>
      <c r="R15" s="18"/>
      <c r="S15" s="18"/>
      <c r="T15" s="18"/>
      <c r="U15" s="18"/>
    </row>
    <row r="16" spans="1:21" x14ac:dyDescent="0.25">
      <c r="A16" s="18" t="s">
        <v>22</v>
      </c>
      <c r="B16" s="20" t="s">
        <v>221</v>
      </c>
      <c r="C16" s="18"/>
      <c r="D16" s="18"/>
      <c r="E16" s="18"/>
      <c r="F16" s="18"/>
      <c r="G16" s="18"/>
      <c r="H16" s="18"/>
      <c r="I16" s="18"/>
      <c r="J16" s="18"/>
      <c r="K16" s="18"/>
      <c r="L16" s="18"/>
      <c r="M16" s="18"/>
      <c r="N16" s="18"/>
      <c r="O16" s="18"/>
      <c r="P16" s="18"/>
      <c r="Q16" s="18"/>
      <c r="R16" s="18"/>
      <c r="S16" s="18"/>
      <c r="T16" s="18"/>
      <c r="U16" s="18"/>
    </row>
    <row r="17" spans="1:21" x14ac:dyDescent="0.25">
      <c r="A17" s="18" t="s">
        <v>22</v>
      </c>
      <c r="B17" s="20" t="s">
        <v>201</v>
      </c>
      <c r="C17" s="18"/>
      <c r="D17" s="18"/>
      <c r="E17" s="18"/>
      <c r="F17" s="18"/>
      <c r="G17" s="18"/>
      <c r="H17" s="18"/>
      <c r="I17" s="18"/>
      <c r="J17" s="18"/>
      <c r="K17" s="18"/>
      <c r="L17" s="18"/>
      <c r="M17" s="18"/>
      <c r="N17" s="18"/>
      <c r="O17" s="18"/>
      <c r="P17" s="18"/>
      <c r="Q17" s="18"/>
      <c r="R17" s="18"/>
      <c r="S17" s="18"/>
      <c r="T17" s="18"/>
      <c r="U17" s="18"/>
    </row>
    <row r="18" spans="1:21" x14ac:dyDescent="0.25">
      <c r="A18" s="17">
        <v>2</v>
      </c>
      <c r="B18" s="19" t="s">
        <v>195</v>
      </c>
      <c r="C18" s="18"/>
      <c r="D18" s="18"/>
      <c r="E18" s="18"/>
      <c r="F18" s="18"/>
      <c r="G18" s="18"/>
      <c r="H18" s="18"/>
      <c r="I18" s="18"/>
      <c r="J18" s="18"/>
      <c r="K18" s="18"/>
      <c r="L18" s="18"/>
      <c r="M18" s="18"/>
      <c r="N18" s="18"/>
      <c r="O18" s="18"/>
      <c r="P18" s="18"/>
      <c r="Q18" s="18"/>
      <c r="R18" s="18"/>
      <c r="S18" s="18"/>
      <c r="T18" s="18"/>
      <c r="U18" s="18"/>
    </row>
    <row r="19" spans="1:21" x14ac:dyDescent="0.25">
      <c r="A19" s="17" t="s">
        <v>144</v>
      </c>
      <c r="B19" s="702" t="s">
        <v>222</v>
      </c>
      <c r="C19" s="702"/>
      <c r="D19" s="702"/>
      <c r="E19" s="702"/>
      <c r="F19" s="702"/>
      <c r="G19" s="702"/>
      <c r="H19" s="702"/>
      <c r="I19" s="18"/>
      <c r="J19" s="18"/>
      <c r="K19" s="18"/>
      <c r="L19" s="18"/>
      <c r="M19" s="18"/>
      <c r="N19" s="18"/>
      <c r="O19" s="18"/>
      <c r="P19" s="18"/>
      <c r="Q19" s="18"/>
      <c r="R19" s="18"/>
      <c r="S19" s="18"/>
      <c r="T19" s="18"/>
      <c r="U19" s="18"/>
    </row>
    <row r="20" spans="1:21" x14ac:dyDescent="0.25">
      <c r="A20" s="18" t="s">
        <v>22</v>
      </c>
      <c r="B20" s="20" t="s">
        <v>197</v>
      </c>
      <c r="C20" s="18"/>
      <c r="D20" s="18"/>
      <c r="E20" s="18"/>
      <c r="F20" s="18"/>
      <c r="G20" s="18"/>
      <c r="H20" s="18"/>
      <c r="I20" s="18"/>
      <c r="J20" s="18"/>
      <c r="K20" s="18"/>
      <c r="L20" s="18"/>
      <c r="M20" s="18"/>
      <c r="N20" s="18"/>
      <c r="O20" s="18"/>
      <c r="P20" s="18"/>
      <c r="Q20" s="18"/>
      <c r="R20" s="18"/>
      <c r="S20" s="18"/>
      <c r="T20" s="18"/>
      <c r="U20" s="18"/>
    </row>
    <row r="21" spans="1:21" x14ac:dyDescent="0.25">
      <c r="A21" s="18" t="s">
        <v>22</v>
      </c>
      <c r="B21" s="20" t="s">
        <v>173</v>
      </c>
      <c r="C21" s="18"/>
      <c r="D21" s="18"/>
      <c r="E21" s="18"/>
      <c r="F21" s="18"/>
      <c r="G21" s="18"/>
      <c r="H21" s="18"/>
      <c r="I21" s="18"/>
      <c r="J21" s="18"/>
      <c r="K21" s="18"/>
      <c r="L21" s="18"/>
      <c r="M21" s="18"/>
      <c r="N21" s="18"/>
      <c r="O21" s="18"/>
      <c r="P21" s="18"/>
      <c r="Q21" s="18"/>
      <c r="R21" s="18"/>
      <c r="S21" s="18"/>
      <c r="T21" s="18"/>
      <c r="U21" s="18"/>
    </row>
    <row r="22" spans="1:21" x14ac:dyDescent="0.25">
      <c r="A22" s="17" t="s">
        <v>146</v>
      </c>
      <c r="B22" s="702" t="s">
        <v>199</v>
      </c>
      <c r="C22" s="702"/>
      <c r="D22" s="702"/>
      <c r="E22" s="702"/>
      <c r="F22" s="702"/>
      <c r="G22" s="18"/>
      <c r="H22" s="18"/>
      <c r="I22" s="18"/>
      <c r="J22" s="18"/>
      <c r="K22" s="18"/>
      <c r="L22" s="18"/>
      <c r="M22" s="18"/>
      <c r="N22" s="18"/>
      <c r="O22" s="18"/>
      <c r="P22" s="18"/>
      <c r="Q22" s="18"/>
      <c r="R22" s="18"/>
      <c r="S22" s="18"/>
      <c r="T22" s="18"/>
      <c r="U22" s="18"/>
    </row>
    <row r="23" spans="1:21" x14ac:dyDescent="0.25">
      <c r="A23" s="18" t="s">
        <v>22</v>
      </c>
      <c r="B23" s="20" t="s">
        <v>200</v>
      </c>
      <c r="C23" s="18"/>
      <c r="D23" s="18"/>
      <c r="E23" s="18"/>
      <c r="F23" s="18"/>
      <c r="G23" s="18"/>
      <c r="H23" s="18"/>
      <c r="I23" s="18"/>
      <c r="J23" s="18"/>
      <c r="K23" s="18"/>
      <c r="L23" s="18"/>
      <c r="M23" s="18"/>
      <c r="N23" s="18"/>
      <c r="O23" s="18"/>
      <c r="P23" s="18"/>
      <c r="Q23" s="18"/>
      <c r="R23" s="18"/>
      <c r="S23" s="18"/>
      <c r="T23" s="18"/>
      <c r="U23" s="18"/>
    </row>
    <row r="24" spans="1:21" x14ac:dyDescent="0.25">
      <c r="A24" s="18" t="s">
        <v>22</v>
      </c>
      <c r="B24" s="20" t="s">
        <v>223</v>
      </c>
      <c r="C24" s="18"/>
      <c r="D24" s="18"/>
      <c r="E24" s="18"/>
      <c r="F24" s="18"/>
      <c r="G24" s="18"/>
      <c r="H24" s="18"/>
      <c r="I24" s="18"/>
      <c r="J24" s="18"/>
      <c r="K24" s="18"/>
      <c r="L24" s="18"/>
      <c r="M24" s="18"/>
      <c r="N24" s="18"/>
      <c r="O24" s="18"/>
      <c r="P24" s="18"/>
      <c r="Q24" s="18"/>
      <c r="R24" s="18"/>
      <c r="S24" s="18"/>
      <c r="T24" s="18"/>
      <c r="U24" s="18"/>
    </row>
    <row r="25" spans="1:21" x14ac:dyDescent="0.25">
      <c r="A25" s="17" t="s">
        <v>70</v>
      </c>
      <c r="B25" s="702" t="s">
        <v>220</v>
      </c>
      <c r="C25" s="702"/>
      <c r="D25" s="702"/>
      <c r="E25" s="702"/>
      <c r="F25" s="18"/>
      <c r="G25" s="18"/>
      <c r="H25" s="18"/>
      <c r="I25" s="18"/>
      <c r="J25" s="18"/>
      <c r="K25" s="18"/>
      <c r="L25" s="18"/>
      <c r="M25" s="18"/>
      <c r="N25" s="18"/>
      <c r="O25" s="18"/>
      <c r="P25" s="18"/>
      <c r="Q25" s="18"/>
      <c r="R25" s="18"/>
      <c r="S25" s="18"/>
      <c r="T25" s="18"/>
      <c r="U25" s="18"/>
    </row>
    <row r="26" spans="1:21" x14ac:dyDescent="0.25">
      <c r="A26" s="18"/>
      <c r="B26" s="20" t="s">
        <v>202</v>
      </c>
      <c r="C26" s="18"/>
      <c r="D26" s="18"/>
      <c r="E26" s="18"/>
      <c r="F26" s="18"/>
      <c r="G26" s="18"/>
      <c r="H26" s="18"/>
      <c r="I26" s="18"/>
      <c r="J26" s="18"/>
      <c r="K26" s="18"/>
      <c r="L26" s="18"/>
      <c r="M26" s="18"/>
      <c r="N26" s="18"/>
      <c r="O26" s="18"/>
      <c r="P26" s="18"/>
      <c r="Q26" s="18"/>
      <c r="R26" s="18"/>
      <c r="S26" s="18"/>
      <c r="T26" s="18"/>
      <c r="U26" s="18"/>
    </row>
    <row r="27" spans="1:21" x14ac:dyDescent="0.25">
      <c r="A27" s="17" t="s">
        <v>16</v>
      </c>
      <c r="B27" s="702" t="s">
        <v>203</v>
      </c>
      <c r="C27" s="702"/>
      <c r="D27" s="702"/>
      <c r="E27" s="702"/>
      <c r="F27" s="18"/>
      <c r="G27" s="18"/>
      <c r="H27" s="18"/>
      <c r="I27" s="18"/>
      <c r="J27" s="18"/>
      <c r="K27" s="18"/>
      <c r="L27" s="18"/>
      <c r="M27" s="18"/>
      <c r="N27" s="18"/>
      <c r="O27" s="18"/>
      <c r="P27" s="18"/>
      <c r="Q27" s="18"/>
      <c r="R27" s="18"/>
      <c r="S27" s="18"/>
      <c r="T27" s="18"/>
      <c r="U27" s="18"/>
    </row>
    <row r="28" spans="1:21" x14ac:dyDescent="0.25">
      <c r="A28" s="18"/>
      <c r="B28" s="20" t="s">
        <v>204</v>
      </c>
      <c r="C28" s="18"/>
      <c r="D28" s="18"/>
      <c r="E28" s="18"/>
      <c r="F28" s="18"/>
      <c r="G28" s="18"/>
      <c r="H28" s="18"/>
      <c r="I28" s="18"/>
      <c r="J28" s="18"/>
      <c r="K28" s="18"/>
      <c r="L28" s="18"/>
      <c r="M28" s="18"/>
      <c r="N28" s="18"/>
      <c r="O28" s="18"/>
      <c r="P28" s="18"/>
      <c r="Q28" s="18"/>
      <c r="R28" s="18"/>
      <c r="S28" s="18"/>
      <c r="T28" s="18"/>
      <c r="U28" s="18"/>
    </row>
    <row r="29" spans="1:21" x14ac:dyDescent="0.25">
      <c r="A29" s="18" t="s">
        <v>22</v>
      </c>
      <c r="B29" s="20" t="s">
        <v>205</v>
      </c>
      <c r="C29" s="18"/>
      <c r="D29" s="18"/>
      <c r="E29" s="18"/>
      <c r="F29" s="18"/>
      <c r="G29" s="18"/>
      <c r="H29" s="18"/>
      <c r="I29" s="18"/>
      <c r="J29" s="18"/>
      <c r="K29" s="18"/>
      <c r="L29" s="18"/>
      <c r="M29" s="18"/>
      <c r="N29" s="18"/>
      <c r="O29" s="18"/>
      <c r="P29" s="18"/>
      <c r="Q29" s="18"/>
      <c r="R29" s="18"/>
      <c r="S29" s="18"/>
      <c r="T29" s="18"/>
      <c r="U29" s="18"/>
    </row>
    <row r="30" spans="1:21" x14ac:dyDescent="0.25">
      <c r="A30" s="16"/>
    </row>
  </sheetData>
  <mergeCells count="41">
    <mergeCell ref="M6:M10"/>
    <mergeCell ref="U5:U10"/>
    <mergeCell ref="R7:S7"/>
    <mergeCell ref="O8:O10"/>
    <mergeCell ref="S8:S10"/>
    <mergeCell ref="Q6:Q10"/>
    <mergeCell ref="N7:O7"/>
    <mergeCell ref="R8:R10"/>
    <mergeCell ref="Q5:T5"/>
    <mergeCell ref="R6:T6"/>
    <mergeCell ref="T7:T10"/>
    <mergeCell ref="B27:E27"/>
    <mergeCell ref="B13:F13"/>
    <mergeCell ref="B14:E14"/>
    <mergeCell ref="B19:H19"/>
    <mergeCell ref="B22:F22"/>
    <mergeCell ref="A1:U1"/>
    <mergeCell ref="A2:U2"/>
    <mergeCell ref="A3:U3"/>
    <mergeCell ref="S4:U4"/>
    <mergeCell ref="L9:L10"/>
    <mergeCell ref="D5:D10"/>
    <mergeCell ref="B5:B10"/>
    <mergeCell ref="G7:G10"/>
    <mergeCell ref="N8:N10"/>
    <mergeCell ref="F5:L5"/>
    <mergeCell ref="F6:F10"/>
    <mergeCell ref="M5:P5"/>
    <mergeCell ref="P7:P10"/>
    <mergeCell ref="G6:L6"/>
    <mergeCell ref="K9:K10"/>
    <mergeCell ref="N6:P6"/>
    <mergeCell ref="A5:A10"/>
    <mergeCell ref="E5:E10"/>
    <mergeCell ref="C5:C10"/>
    <mergeCell ref="H9:H10"/>
    <mergeCell ref="B25:E25"/>
    <mergeCell ref="H7:L7"/>
    <mergeCell ref="H8:J8"/>
    <mergeCell ref="K8:L8"/>
    <mergeCell ref="I9:J9"/>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00B0F0"/>
  </sheetPr>
  <dimension ref="A1:T12"/>
  <sheetViews>
    <sheetView workbookViewId="0"/>
  </sheetViews>
  <sheetFormatPr defaultRowHeight="15" x14ac:dyDescent="0.25"/>
  <cols>
    <col min="1" max="1" width="7" customWidth="1"/>
    <col min="2" max="2" width="21.42578125" customWidth="1"/>
    <col min="17" max="17" width="11.140625" customWidth="1"/>
  </cols>
  <sheetData>
    <row r="1" spans="1:20" ht="15.75" x14ac:dyDescent="0.25">
      <c r="T1" s="46" t="s">
        <v>792</v>
      </c>
    </row>
    <row r="2" spans="1:20" ht="15.75" x14ac:dyDescent="0.25">
      <c r="A2" s="711" t="s">
        <v>793</v>
      </c>
      <c r="B2" s="711"/>
      <c r="C2" s="711"/>
      <c r="D2" s="711"/>
      <c r="E2" s="711"/>
      <c r="F2" s="711"/>
      <c r="G2" s="711"/>
      <c r="H2" s="711"/>
      <c r="I2" s="711"/>
      <c r="J2" s="711"/>
      <c r="K2" s="711"/>
      <c r="L2" s="711"/>
      <c r="M2" s="711"/>
      <c r="N2" s="711"/>
      <c r="O2" s="711"/>
      <c r="P2" s="711"/>
      <c r="Q2" s="711"/>
      <c r="R2" s="711"/>
      <c r="S2" s="711"/>
      <c r="T2" s="711"/>
    </row>
    <row r="3" spans="1:20" ht="15.75" x14ac:dyDescent="0.25">
      <c r="A3" s="711" t="s">
        <v>126</v>
      </c>
      <c r="B3" s="711"/>
      <c r="C3" s="711"/>
      <c r="D3" s="711"/>
      <c r="E3" s="711"/>
      <c r="F3" s="711"/>
      <c r="G3" s="711"/>
      <c r="H3" s="711"/>
      <c r="I3" s="711"/>
      <c r="J3" s="711"/>
      <c r="K3" s="711"/>
      <c r="L3" s="711"/>
      <c r="M3" s="711"/>
      <c r="N3" s="711"/>
      <c r="O3" s="711"/>
      <c r="P3" s="711"/>
      <c r="Q3" s="711"/>
      <c r="R3" s="711"/>
      <c r="S3" s="711"/>
      <c r="T3" s="711"/>
    </row>
    <row r="4" spans="1:20" ht="15.75" x14ac:dyDescent="0.25">
      <c r="T4" s="26" t="s">
        <v>56</v>
      </c>
    </row>
    <row r="5" spans="1:20" ht="15.75" x14ac:dyDescent="0.25">
      <c r="A5" s="717" t="s">
        <v>3</v>
      </c>
      <c r="B5" s="717" t="s">
        <v>161</v>
      </c>
      <c r="C5" s="717" t="s">
        <v>690</v>
      </c>
      <c r="D5" s="717" t="s">
        <v>745</v>
      </c>
      <c r="E5" s="717" t="s">
        <v>426</v>
      </c>
      <c r="F5" s="717" t="s">
        <v>427</v>
      </c>
      <c r="G5" s="717" t="s">
        <v>591</v>
      </c>
      <c r="H5" s="717" t="s">
        <v>592</v>
      </c>
      <c r="I5" s="717" t="s">
        <v>593</v>
      </c>
      <c r="J5" s="717" t="s">
        <v>594</v>
      </c>
      <c r="K5" s="717" t="s">
        <v>595</v>
      </c>
      <c r="L5" s="717" t="s">
        <v>596</v>
      </c>
      <c r="M5" s="717" t="s">
        <v>597</v>
      </c>
      <c r="N5" s="717" t="s">
        <v>598</v>
      </c>
      <c r="O5" s="717" t="s">
        <v>162</v>
      </c>
      <c r="P5" s="717"/>
      <c r="Q5" s="717" t="s">
        <v>599</v>
      </c>
      <c r="R5" s="717" t="s">
        <v>600</v>
      </c>
      <c r="S5" s="717" t="s">
        <v>601</v>
      </c>
      <c r="T5" s="717" t="s">
        <v>376</v>
      </c>
    </row>
    <row r="6" spans="1:20" ht="110.25" x14ac:dyDescent="0.25">
      <c r="A6" s="717"/>
      <c r="B6" s="717"/>
      <c r="C6" s="717"/>
      <c r="D6" s="717"/>
      <c r="E6" s="717"/>
      <c r="F6" s="717"/>
      <c r="G6" s="717"/>
      <c r="H6" s="717"/>
      <c r="I6" s="717"/>
      <c r="J6" s="717"/>
      <c r="K6" s="717"/>
      <c r="L6" s="717"/>
      <c r="M6" s="717"/>
      <c r="N6" s="717"/>
      <c r="O6" s="29" t="s">
        <v>622</v>
      </c>
      <c r="P6" s="29" t="s">
        <v>623</v>
      </c>
      <c r="Q6" s="717"/>
      <c r="R6" s="717"/>
      <c r="S6" s="717"/>
      <c r="T6" s="717"/>
    </row>
    <row r="7" spans="1:20" ht="15.75" x14ac:dyDescent="0.25">
      <c r="A7" s="29" t="s">
        <v>15</v>
      </c>
      <c r="B7" s="29" t="s">
        <v>16</v>
      </c>
      <c r="C7" s="29">
        <v>1</v>
      </c>
      <c r="D7" s="29">
        <v>2</v>
      </c>
      <c r="E7" s="29">
        <v>3</v>
      </c>
      <c r="F7" s="29">
        <v>4</v>
      </c>
      <c r="G7" s="29">
        <v>5</v>
      </c>
      <c r="H7" s="29">
        <v>6</v>
      </c>
      <c r="I7" s="29">
        <v>7</v>
      </c>
      <c r="J7" s="29">
        <v>8</v>
      </c>
      <c r="K7" s="29">
        <v>9</v>
      </c>
      <c r="L7" s="29">
        <v>10</v>
      </c>
      <c r="M7" s="29">
        <v>11</v>
      </c>
      <c r="N7" s="29">
        <v>12</v>
      </c>
      <c r="O7" s="29">
        <v>13</v>
      </c>
      <c r="P7" s="29">
        <v>14</v>
      </c>
      <c r="Q7" s="29">
        <v>15</v>
      </c>
      <c r="R7" s="29">
        <v>16</v>
      </c>
      <c r="S7" s="29">
        <v>17</v>
      </c>
      <c r="T7" s="29" t="s">
        <v>794</v>
      </c>
    </row>
    <row r="8" spans="1:20" ht="24" customHeight="1" x14ac:dyDescent="0.25">
      <c r="A8" s="29"/>
      <c r="B8" s="30" t="s">
        <v>133</v>
      </c>
      <c r="C8" s="29"/>
      <c r="D8" s="29"/>
      <c r="E8" s="29"/>
      <c r="F8" s="29"/>
      <c r="G8" s="29"/>
      <c r="H8" s="29"/>
      <c r="I8" s="29"/>
      <c r="J8" s="29"/>
      <c r="K8" s="29"/>
      <c r="L8" s="29"/>
      <c r="M8" s="29"/>
      <c r="N8" s="29"/>
      <c r="O8" s="29"/>
      <c r="P8" s="29"/>
      <c r="Q8" s="29"/>
      <c r="R8" s="29"/>
      <c r="S8" s="29"/>
      <c r="T8" s="29"/>
    </row>
    <row r="9" spans="1:20" ht="24" customHeight="1" x14ac:dyDescent="0.25">
      <c r="A9" s="29">
        <v>1</v>
      </c>
      <c r="B9" s="30" t="s">
        <v>166</v>
      </c>
      <c r="C9" s="28"/>
      <c r="D9" s="28"/>
      <c r="E9" s="28"/>
      <c r="F9" s="28"/>
      <c r="G9" s="28"/>
      <c r="H9" s="28"/>
      <c r="I9" s="28"/>
      <c r="J9" s="28"/>
      <c r="K9" s="28"/>
      <c r="L9" s="28"/>
      <c r="M9" s="28"/>
      <c r="N9" s="28"/>
      <c r="O9" s="28"/>
      <c r="P9" s="28"/>
      <c r="Q9" s="28"/>
      <c r="R9" s="28"/>
      <c r="S9" s="28"/>
      <c r="T9" s="28"/>
    </row>
    <row r="10" spans="1:20" ht="24" customHeight="1" x14ac:dyDescent="0.25">
      <c r="A10" s="29">
        <v>2</v>
      </c>
      <c r="B10" s="30" t="s">
        <v>167</v>
      </c>
      <c r="C10" s="28"/>
      <c r="D10" s="28"/>
      <c r="E10" s="28"/>
      <c r="F10" s="28"/>
      <c r="G10" s="28"/>
      <c r="H10" s="28"/>
      <c r="I10" s="28"/>
      <c r="J10" s="28"/>
      <c r="K10" s="28"/>
      <c r="L10" s="28"/>
      <c r="M10" s="28"/>
      <c r="N10" s="28"/>
      <c r="O10" s="28"/>
      <c r="P10" s="28"/>
      <c r="Q10" s="28"/>
      <c r="R10" s="28"/>
      <c r="S10" s="28"/>
      <c r="T10" s="28"/>
    </row>
    <row r="11" spans="1:20" ht="24" customHeight="1" x14ac:dyDescent="0.25">
      <c r="A11" s="29">
        <v>3</v>
      </c>
      <c r="B11" s="30" t="s">
        <v>795</v>
      </c>
      <c r="C11" s="28"/>
      <c r="D11" s="28"/>
      <c r="E11" s="28"/>
      <c r="F11" s="28"/>
      <c r="G11" s="28"/>
      <c r="H11" s="28"/>
      <c r="I11" s="28"/>
      <c r="J11" s="28"/>
      <c r="K11" s="28"/>
      <c r="L11" s="28"/>
      <c r="M11" s="28"/>
      <c r="N11" s="28"/>
      <c r="O11" s="28"/>
      <c r="P11" s="28"/>
      <c r="Q11" s="28"/>
      <c r="R11" s="28"/>
      <c r="S11" s="28"/>
      <c r="T11" s="28"/>
    </row>
    <row r="12" spans="1:20" ht="24" customHeight="1" x14ac:dyDescent="0.25">
      <c r="A12" s="29">
        <v>4</v>
      </c>
      <c r="B12" s="30" t="s">
        <v>646</v>
      </c>
      <c r="C12" s="28"/>
      <c r="D12" s="28"/>
      <c r="E12" s="28"/>
      <c r="F12" s="28"/>
      <c r="G12" s="28"/>
      <c r="H12" s="28"/>
      <c r="I12" s="28"/>
      <c r="J12" s="28"/>
      <c r="K12" s="28"/>
      <c r="L12" s="28"/>
      <c r="M12" s="28"/>
      <c r="N12" s="28"/>
      <c r="O12" s="28"/>
      <c r="P12" s="28"/>
      <c r="Q12" s="28"/>
      <c r="R12" s="28"/>
      <c r="S12" s="28"/>
      <c r="T12" s="28"/>
    </row>
  </sheetData>
  <mergeCells count="21">
    <mergeCell ref="A2:T2"/>
    <mergeCell ref="A3:T3"/>
    <mergeCell ref="M5:M6"/>
    <mergeCell ref="N5:N6"/>
    <mergeCell ref="O5:P5"/>
    <mergeCell ref="T5:T6"/>
    <mergeCell ref="L5:L6"/>
    <mergeCell ref="E5:E6"/>
    <mergeCell ref="F5:F6"/>
    <mergeCell ref="R5:R6"/>
    <mergeCell ref="S5:S6"/>
    <mergeCell ref="J5:J6"/>
    <mergeCell ref="H5:H6"/>
    <mergeCell ref="I5:I6"/>
    <mergeCell ref="B5:B6"/>
    <mergeCell ref="K5:K6"/>
    <mergeCell ref="A5:A6"/>
    <mergeCell ref="G5:G6"/>
    <mergeCell ref="Q5:Q6"/>
    <mergeCell ref="C5:C6"/>
    <mergeCell ref="D5:D6"/>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00B0F0"/>
  </sheetPr>
  <dimension ref="A1:T13"/>
  <sheetViews>
    <sheetView workbookViewId="0"/>
  </sheetViews>
  <sheetFormatPr defaultRowHeight="15" x14ac:dyDescent="0.25"/>
  <cols>
    <col min="1" max="1" width="6.140625" customWidth="1"/>
    <col min="2" max="2" width="23.7109375" customWidth="1"/>
    <col min="17" max="17" width="10.28515625" customWidth="1"/>
  </cols>
  <sheetData>
    <row r="1" spans="1:20" ht="15.75" x14ac:dyDescent="0.25">
      <c r="T1" s="25" t="s">
        <v>796</v>
      </c>
    </row>
    <row r="2" spans="1:20" ht="15.75" x14ac:dyDescent="0.25">
      <c r="A2" s="711" t="s">
        <v>797</v>
      </c>
      <c r="B2" s="711"/>
      <c r="C2" s="711"/>
      <c r="D2" s="711"/>
      <c r="E2" s="711"/>
      <c r="F2" s="711"/>
      <c r="G2" s="711"/>
      <c r="H2" s="711"/>
      <c r="I2" s="711"/>
      <c r="J2" s="711"/>
      <c r="K2" s="711"/>
      <c r="L2" s="711"/>
      <c r="M2" s="711"/>
      <c r="N2" s="711"/>
      <c r="O2" s="711"/>
      <c r="P2" s="711"/>
      <c r="Q2" s="711"/>
      <c r="R2" s="711"/>
      <c r="S2" s="711"/>
      <c r="T2" s="711"/>
    </row>
    <row r="3" spans="1:20" ht="15.75" x14ac:dyDescent="0.25">
      <c r="A3" s="711" t="s">
        <v>126</v>
      </c>
      <c r="B3" s="711"/>
      <c r="C3" s="711"/>
      <c r="D3" s="711"/>
      <c r="E3" s="711"/>
      <c r="F3" s="711"/>
      <c r="G3" s="711"/>
      <c r="H3" s="711"/>
      <c r="I3" s="711"/>
      <c r="J3" s="711"/>
      <c r="K3" s="711"/>
      <c r="L3" s="711"/>
      <c r="M3" s="711"/>
      <c r="N3" s="711"/>
      <c r="O3" s="711"/>
      <c r="P3" s="711"/>
      <c r="Q3" s="711"/>
      <c r="R3" s="711"/>
      <c r="S3" s="711"/>
      <c r="T3" s="711"/>
    </row>
    <row r="4" spans="1:20" ht="15.75" x14ac:dyDescent="0.25">
      <c r="T4" s="26" t="s">
        <v>56</v>
      </c>
    </row>
    <row r="5" spans="1:20" ht="15.75" x14ac:dyDescent="0.25">
      <c r="A5" s="717" t="s">
        <v>3</v>
      </c>
      <c r="B5" s="717" t="s">
        <v>161</v>
      </c>
      <c r="C5" s="717" t="s">
        <v>690</v>
      </c>
      <c r="D5" s="717" t="s">
        <v>745</v>
      </c>
      <c r="E5" s="717" t="s">
        <v>426</v>
      </c>
      <c r="F5" s="717" t="s">
        <v>427</v>
      </c>
      <c r="G5" s="717" t="s">
        <v>591</v>
      </c>
      <c r="H5" s="717" t="s">
        <v>592</v>
      </c>
      <c r="I5" s="717" t="s">
        <v>593</v>
      </c>
      <c r="J5" s="717" t="s">
        <v>594</v>
      </c>
      <c r="K5" s="717" t="s">
        <v>595</v>
      </c>
      <c r="L5" s="717" t="s">
        <v>596</v>
      </c>
      <c r="M5" s="717" t="s">
        <v>597</v>
      </c>
      <c r="N5" s="717" t="s">
        <v>598</v>
      </c>
      <c r="O5" s="717" t="s">
        <v>162</v>
      </c>
      <c r="P5" s="717"/>
      <c r="Q5" s="717" t="s">
        <v>599</v>
      </c>
      <c r="R5" s="717" t="s">
        <v>600</v>
      </c>
      <c r="S5" s="717" t="s">
        <v>601</v>
      </c>
      <c r="T5" s="717" t="s">
        <v>376</v>
      </c>
    </row>
    <row r="6" spans="1:20" ht="110.25" x14ac:dyDescent="0.25">
      <c r="A6" s="717"/>
      <c r="B6" s="717"/>
      <c r="C6" s="717"/>
      <c r="D6" s="717"/>
      <c r="E6" s="717"/>
      <c r="F6" s="717"/>
      <c r="G6" s="717"/>
      <c r="H6" s="717"/>
      <c r="I6" s="717"/>
      <c r="J6" s="717"/>
      <c r="K6" s="717"/>
      <c r="L6" s="717"/>
      <c r="M6" s="717"/>
      <c r="N6" s="717"/>
      <c r="O6" s="29" t="s">
        <v>622</v>
      </c>
      <c r="P6" s="29" t="s">
        <v>623</v>
      </c>
      <c r="Q6" s="717"/>
      <c r="R6" s="717"/>
      <c r="S6" s="717"/>
      <c r="T6" s="717"/>
    </row>
    <row r="7" spans="1:20" ht="15.75" x14ac:dyDescent="0.25">
      <c r="A7" s="29" t="s">
        <v>15</v>
      </c>
      <c r="B7" s="29" t="s">
        <v>16</v>
      </c>
      <c r="C7" s="29">
        <v>1</v>
      </c>
      <c r="D7" s="29">
        <v>2</v>
      </c>
      <c r="E7" s="29">
        <v>3</v>
      </c>
      <c r="F7" s="29">
        <v>4</v>
      </c>
      <c r="G7" s="29">
        <v>5</v>
      </c>
      <c r="H7" s="29">
        <v>6</v>
      </c>
      <c r="I7" s="29">
        <v>7</v>
      </c>
      <c r="J7" s="29">
        <v>8</v>
      </c>
      <c r="K7" s="29">
        <v>9</v>
      </c>
      <c r="L7" s="29">
        <v>10</v>
      </c>
      <c r="M7" s="29">
        <v>11</v>
      </c>
      <c r="N7" s="29">
        <v>12</v>
      </c>
      <c r="O7" s="29">
        <v>13</v>
      </c>
      <c r="P7" s="29">
        <v>14</v>
      </c>
      <c r="Q7" s="29">
        <v>15</v>
      </c>
      <c r="R7" s="29">
        <v>16</v>
      </c>
      <c r="S7" s="29">
        <v>17</v>
      </c>
      <c r="T7" s="29" t="s">
        <v>798</v>
      </c>
    </row>
    <row r="8" spans="1:20" ht="24" customHeight="1" x14ac:dyDescent="0.25">
      <c r="A8" s="29"/>
      <c r="B8" s="30" t="s">
        <v>133</v>
      </c>
      <c r="C8" s="29"/>
      <c r="D8" s="29"/>
      <c r="E8" s="29"/>
      <c r="F8" s="29"/>
      <c r="G8" s="29"/>
      <c r="H8" s="29"/>
      <c r="I8" s="29"/>
      <c r="J8" s="29"/>
      <c r="K8" s="29"/>
      <c r="L8" s="29"/>
      <c r="M8" s="29"/>
      <c r="N8" s="29"/>
      <c r="O8" s="29"/>
      <c r="P8" s="29"/>
      <c r="Q8" s="29"/>
      <c r="R8" s="29"/>
      <c r="S8" s="29"/>
      <c r="T8" s="29"/>
    </row>
    <row r="9" spans="1:20" ht="24" customHeight="1" x14ac:dyDescent="0.25">
      <c r="A9" s="29">
        <v>1</v>
      </c>
      <c r="B9" s="30" t="s">
        <v>166</v>
      </c>
      <c r="C9" s="28"/>
      <c r="D9" s="28"/>
      <c r="E9" s="28"/>
      <c r="F9" s="28"/>
      <c r="G9" s="28"/>
      <c r="H9" s="28"/>
      <c r="I9" s="28"/>
      <c r="J9" s="28"/>
      <c r="K9" s="28"/>
      <c r="L9" s="28"/>
      <c r="M9" s="28"/>
      <c r="N9" s="28"/>
      <c r="O9" s="28"/>
      <c r="P9" s="28"/>
      <c r="Q9" s="28"/>
      <c r="R9" s="28"/>
      <c r="S9" s="28"/>
      <c r="T9" s="28"/>
    </row>
    <row r="10" spans="1:20" ht="24" customHeight="1" x14ac:dyDescent="0.25">
      <c r="A10" s="29">
        <v>2</v>
      </c>
      <c r="B10" s="30" t="s">
        <v>167</v>
      </c>
      <c r="C10" s="28"/>
      <c r="D10" s="28"/>
      <c r="E10" s="28"/>
      <c r="F10" s="28"/>
      <c r="G10" s="28"/>
      <c r="H10" s="28"/>
      <c r="I10" s="28"/>
      <c r="J10" s="28"/>
      <c r="K10" s="28"/>
      <c r="L10" s="28"/>
      <c r="M10" s="28"/>
      <c r="N10" s="28"/>
      <c r="O10" s="28"/>
      <c r="P10" s="28"/>
      <c r="Q10" s="28"/>
      <c r="R10" s="28"/>
      <c r="S10" s="28"/>
      <c r="T10" s="28"/>
    </row>
    <row r="11" spans="1:20" ht="24" customHeight="1" x14ac:dyDescent="0.25">
      <c r="A11" s="29">
        <v>3</v>
      </c>
      <c r="B11" s="30" t="s">
        <v>795</v>
      </c>
      <c r="C11" s="28"/>
      <c r="D11" s="28"/>
      <c r="E11" s="28"/>
      <c r="F11" s="28"/>
      <c r="G11" s="28"/>
      <c r="H11" s="28"/>
      <c r="I11" s="28"/>
      <c r="J11" s="28"/>
      <c r="K11" s="28"/>
      <c r="L11" s="28"/>
      <c r="M11" s="28"/>
      <c r="N11" s="28"/>
      <c r="O11" s="28"/>
      <c r="P11" s="28"/>
      <c r="Q11" s="28"/>
      <c r="R11" s="28"/>
      <c r="S11" s="28"/>
      <c r="T11" s="28"/>
    </row>
    <row r="12" spans="1:20" ht="24" customHeight="1" x14ac:dyDescent="0.25">
      <c r="A12" s="29">
        <v>4</v>
      </c>
      <c r="B12" s="30" t="s">
        <v>646</v>
      </c>
      <c r="C12" s="28"/>
      <c r="D12" s="28"/>
      <c r="E12" s="28"/>
      <c r="F12" s="28"/>
      <c r="G12" s="28"/>
      <c r="H12" s="28"/>
      <c r="I12" s="28"/>
      <c r="J12" s="28"/>
      <c r="K12" s="28"/>
      <c r="L12" s="28"/>
      <c r="M12" s="28"/>
      <c r="N12" s="28"/>
      <c r="O12" s="28"/>
      <c r="P12" s="28"/>
      <c r="Q12" s="28"/>
      <c r="R12" s="28"/>
      <c r="S12" s="28"/>
      <c r="T12" s="28"/>
    </row>
    <row r="13" spans="1:20" ht="24" customHeight="1" x14ac:dyDescent="0.25"/>
  </sheetData>
  <mergeCells count="21">
    <mergeCell ref="A2:T2"/>
    <mergeCell ref="A3:T3"/>
    <mergeCell ref="M5:M6"/>
    <mergeCell ref="N5:N6"/>
    <mergeCell ref="O5:P5"/>
    <mergeCell ref="T5:T6"/>
    <mergeCell ref="L5:L6"/>
    <mergeCell ref="E5:E6"/>
    <mergeCell ref="F5:F6"/>
    <mergeCell ref="R5:R6"/>
    <mergeCell ref="S5:S6"/>
    <mergeCell ref="J5:J6"/>
    <mergeCell ref="H5:H6"/>
    <mergeCell ref="I5:I6"/>
    <mergeCell ref="B5:B6"/>
    <mergeCell ref="K5:K6"/>
    <mergeCell ref="A5:A6"/>
    <mergeCell ref="G5:G6"/>
    <mergeCell ref="Q5:Q6"/>
    <mergeCell ref="C5:C6"/>
    <mergeCell ref="D5:D6"/>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00B0F0"/>
  </sheetPr>
  <dimension ref="A1:J12"/>
  <sheetViews>
    <sheetView workbookViewId="0"/>
  </sheetViews>
  <sheetFormatPr defaultRowHeight="15" x14ac:dyDescent="0.25"/>
  <cols>
    <col min="1" max="1" width="6.7109375" customWidth="1"/>
    <col min="2" max="2" width="24.28515625" customWidth="1"/>
    <col min="3" max="10" width="10.7109375" customWidth="1"/>
  </cols>
  <sheetData>
    <row r="1" spans="1:10" ht="15.75" x14ac:dyDescent="0.25">
      <c r="J1" s="25" t="s">
        <v>799</v>
      </c>
    </row>
    <row r="2" spans="1:10" ht="41.25" customHeight="1" x14ac:dyDescent="0.25">
      <c r="A2" s="716" t="s">
        <v>800</v>
      </c>
      <c r="B2" s="716"/>
      <c r="C2" s="716"/>
      <c r="D2" s="716"/>
      <c r="E2" s="716"/>
      <c r="F2" s="716"/>
      <c r="G2" s="716"/>
      <c r="H2" s="716"/>
      <c r="I2" s="716"/>
      <c r="J2" s="716"/>
    </row>
    <row r="3" spans="1:10" ht="15.75" x14ac:dyDescent="0.25">
      <c r="A3" s="716" t="s">
        <v>126</v>
      </c>
      <c r="B3" s="716"/>
      <c r="C3" s="716"/>
      <c r="D3" s="716"/>
      <c r="E3" s="716"/>
      <c r="F3" s="716"/>
      <c r="G3" s="716"/>
      <c r="H3" s="716"/>
      <c r="I3" s="716"/>
      <c r="J3" s="716"/>
    </row>
    <row r="4" spans="1:10" ht="15.75" x14ac:dyDescent="0.25">
      <c r="J4" s="26" t="s">
        <v>56</v>
      </c>
    </row>
    <row r="5" spans="1:10" ht="15.75" x14ac:dyDescent="0.25">
      <c r="A5" s="717" t="s">
        <v>3</v>
      </c>
      <c r="B5" s="717" t="s">
        <v>161</v>
      </c>
      <c r="C5" s="717" t="s">
        <v>801</v>
      </c>
      <c r="D5" s="717" t="s">
        <v>543</v>
      </c>
      <c r="E5" s="717"/>
      <c r="F5" s="717"/>
      <c r="G5" s="717" t="s">
        <v>802</v>
      </c>
      <c r="H5" s="717" t="s">
        <v>803</v>
      </c>
      <c r="I5" s="717" t="s">
        <v>162</v>
      </c>
      <c r="J5" s="717"/>
    </row>
    <row r="6" spans="1:10" ht="47.25" x14ac:dyDescent="0.25">
      <c r="A6" s="717"/>
      <c r="B6" s="717"/>
      <c r="C6" s="717"/>
      <c r="D6" s="29" t="s">
        <v>804</v>
      </c>
      <c r="E6" s="29" t="s">
        <v>805</v>
      </c>
      <c r="F6" s="29" t="s">
        <v>806</v>
      </c>
      <c r="G6" s="717"/>
      <c r="H6" s="717"/>
      <c r="I6" s="29" t="s">
        <v>807</v>
      </c>
      <c r="J6" s="29" t="s">
        <v>808</v>
      </c>
    </row>
    <row r="7" spans="1:10" ht="15.75" x14ac:dyDescent="0.25">
      <c r="A7" s="29" t="s">
        <v>15</v>
      </c>
      <c r="B7" s="29" t="s">
        <v>16</v>
      </c>
      <c r="C7" s="29" t="s">
        <v>809</v>
      </c>
      <c r="D7" s="29">
        <v>2</v>
      </c>
      <c r="E7" s="29">
        <v>3</v>
      </c>
      <c r="F7" s="29">
        <v>4</v>
      </c>
      <c r="G7" s="29">
        <v>5</v>
      </c>
      <c r="H7" s="29" t="s">
        <v>810</v>
      </c>
      <c r="I7" s="29">
        <v>7</v>
      </c>
      <c r="J7" s="29">
        <v>8</v>
      </c>
    </row>
    <row r="8" spans="1:10" ht="24.75" customHeight="1" x14ac:dyDescent="0.25">
      <c r="A8" s="29"/>
      <c r="B8" s="30" t="s">
        <v>133</v>
      </c>
      <c r="C8" s="29"/>
      <c r="D8" s="29"/>
      <c r="E8" s="29"/>
      <c r="F8" s="29"/>
      <c r="G8" s="29"/>
      <c r="H8" s="29"/>
      <c r="I8" s="29"/>
      <c r="J8" s="29"/>
    </row>
    <row r="9" spans="1:10" ht="24.75" customHeight="1" x14ac:dyDescent="0.25">
      <c r="A9" s="29">
        <v>1</v>
      </c>
      <c r="B9" s="30" t="s">
        <v>166</v>
      </c>
      <c r="C9" s="28"/>
      <c r="D9" s="28"/>
      <c r="E9" s="28"/>
      <c r="F9" s="28"/>
      <c r="G9" s="28"/>
      <c r="H9" s="28"/>
      <c r="I9" s="28"/>
      <c r="J9" s="28"/>
    </row>
    <row r="10" spans="1:10" ht="24.75" customHeight="1" x14ac:dyDescent="0.25">
      <c r="A10" s="29">
        <v>2</v>
      </c>
      <c r="B10" s="30" t="s">
        <v>167</v>
      </c>
      <c r="C10" s="28"/>
      <c r="D10" s="28"/>
      <c r="E10" s="28"/>
      <c r="F10" s="28"/>
      <c r="G10" s="28"/>
      <c r="H10" s="28"/>
      <c r="I10" s="28"/>
      <c r="J10" s="28"/>
    </row>
    <row r="11" spans="1:10" ht="24.75" customHeight="1" x14ac:dyDescent="0.25">
      <c r="A11" s="29">
        <v>3</v>
      </c>
      <c r="B11" s="30" t="s">
        <v>624</v>
      </c>
      <c r="C11" s="28"/>
      <c r="D11" s="28"/>
      <c r="E11" s="28"/>
      <c r="F11" s="28"/>
      <c r="G11" s="28"/>
      <c r="H11" s="28"/>
      <c r="I11" s="28"/>
      <c r="J11" s="28"/>
    </row>
    <row r="12" spans="1:10" ht="24.75" customHeight="1" x14ac:dyDescent="0.25">
      <c r="A12" s="29"/>
      <c r="B12" s="30"/>
      <c r="C12" s="28"/>
      <c r="D12" s="28"/>
      <c r="E12" s="28"/>
      <c r="F12" s="28"/>
      <c r="G12" s="28"/>
      <c r="H12" s="28"/>
      <c r="I12" s="28"/>
      <c r="J12" s="28"/>
    </row>
  </sheetData>
  <mergeCells count="9">
    <mergeCell ref="I5:J5"/>
    <mergeCell ref="A2:J2"/>
    <mergeCell ref="A3:J3"/>
    <mergeCell ref="A5:A6"/>
    <mergeCell ref="B5:B6"/>
    <mergeCell ref="C5:C6"/>
    <mergeCell ref="D5:F5"/>
    <mergeCell ref="G5:G6"/>
    <mergeCell ref="H5:H6"/>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00B0F0"/>
  </sheetPr>
  <dimension ref="A1:S31"/>
  <sheetViews>
    <sheetView workbookViewId="0"/>
  </sheetViews>
  <sheetFormatPr defaultRowHeight="15" x14ac:dyDescent="0.25"/>
  <cols>
    <col min="1" max="1" width="6.28515625" customWidth="1"/>
    <col min="2" max="2" width="19.140625" customWidth="1"/>
    <col min="9" max="9" width="10.28515625" customWidth="1"/>
    <col min="12" max="12" width="9.5703125" customWidth="1"/>
  </cols>
  <sheetData>
    <row r="1" spans="1:19" ht="15.75" x14ac:dyDescent="0.25">
      <c r="S1" s="25" t="s">
        <v>811</v>
      </c>
    </row>
    <row r="2" spans="1:19" ht="15.75" x14ac:dyDescent="0.25">
      <c r="A2" s="716" t="s">
        <v>812</v>
      </c>
      <c r="B2" s="716"/>
      <c r="C2" s="716"/>
      <c r="D2" s="716"/>
      <c r="E2" s="716"/>
      <c r="F2" s="716"/>
      <c r="G2" s="716"/>
      <c r="H2" s="716"/>
      <c r="I2" s="716"/>
      <c r="J2" s="716"/>
      <c r="K2" s="716"/>
      <c r="L2" s="716"/>
      <c r="M2" s="716"/>
      <c r="N2" s="716"/>
      <c r="O2" s="716"/>
      <c r="P2" s="716"/>
      <c r="Q2" s="716"/>
      <c r="R2" s="716"/>
      <c r="S2" s="716"/>
    </row>
    <row r="3" spans="1:19" ht="15.75" x14ac:dyDescent="0.25">
      <c r="A3" s="716" t="s">
        <v>530</v>
      </c>
      <c r="B3" s="716"/>
      <c r="C3" s="716"/>
      <c r="D3" s="716"/>
      <c r="E3" s="716"/>
      <c r="F3" s="716"/>
      <c r="G3" s="716"/>
      <c r="H3" s="716"/>
      <c r="I3" s="716"/>
      <c r="J3" s="716"/>
      <c r="K3" s="716"/>
      <c r="L3" s="716"/>
      <c r="M3" s="716"/>
      <c r="N3" s="716"/>
      <c r="O3" s="716"/>
      <c r="P3" s="716"/>
      <c r="Q3" s="716"/>
      <c r="R3" s="716"/>
      <c r="S3" s="716"/>
    </row>
    <row r="4" spans="1:19" ht="15.75" x14ac:dyDescent="0.25">
      <c r="S4" s="26" t="s">
        <v>56</v>
      </c>
    </row>
    <row r="5" spans="1:19" ht="15.75" x14ac:dyDescent="0.25">
      <c r="A5" s="717" t="s">
        <v>3</v>
      </c>
      <c r="B5" s="717" t="s">
        <v>541</v>
      </c>
      <c r="C5" s="717" t="s">
        <v>813</v>
      </c>
      <c r="D5" s="717"/>
      <c r="E5" s="717"/>
      <c r="F5" s="717" t="s">
        <v>745</v>
      </c>
      <c r="G5" s="717"/>
      <c r="H5" s="717"/>
      <c r="I5" s="717"/>
      <c r="J5" s="717"/>
      <c r="K5" s="717"/>
      <c r="L5" s="717"/>
      <c r="M5" s="717"/>
      <c r="N5" s="717"/>
      <c r="O5" s="717"/>
      <c r="P5" s="717"/>
      <c r="Q5" s="717" t="s">
        <v>376</v>
      </c>
      <c r="R5" s="717"/>
      <c r="S5" s="717"/>
    </row>
    <row r="6" spans="1:19" ht="15.75" x14ac:dyDescent="0.25">
      <c r="A6" s="717"/>
      <c r="B6" s="717"/>
      <c r="C6" s="717" t="s">
        <v>130</v>
      </c>
      <c r="D6" s="717" t="s">
        <v>368</v>
      </c>
      <c r="E6" s="717" t="s">
        <v>149</v>
      </c>
      <c r="F6" s="717" t="s">
        <v>130</v>
      </c>
      <c r="G6" s="717" t="s">
        <v>368</v>
      </c>
      <c r="H6" s="717"/>
      <c r="I6" s="717"/>
      <c r="J6" s="717" t="s">
        <v>96</v>
      </c>
      <c r="K6" s="717"/>
      <c r="L6" s="717"/>
      <c r="M6" s="717" t="s">
        <v>814</v>
      </c>
      <c r="N6" s="717"/>
      <c r="O6" s="717"/>
      <c r="P6" s="717" t="s">
        <v>251</v>
      </c>
      <c r="Q6" s="717" t="s">
        <v>130</v>
      </c>
      <c r="R6" s="717" t="s">
        <v>368</v>
      </c>
      <c r="S6" s="717" t="s">
        <v>149</v>
      </c>
    </row>
    <row r="7" spans="1:19" ht="15.75" x14ac:dyDescent="0.25">
      <c r="A7" s="717"/>
      <c r="B7" s="717"/>
      <c r="C7" s="717"/>
      <c r="D7" s="717"/>
      <c r="E7" s="717"/>
      <c r="F7" s="717"/>
      <c r="G7" s="717" t="s">
        <v>130</v>
      </c>
      <c r="H7" s="717" t="s">
        <v>162</v>
      </c>
      <c r="I7" s="717"/>
      <c r="J7" s="717" t="s">
        <v>130</v>
      </c>
      <c r="K7" s="717" t="s">
        <v>162</v>
      </c>
      <c r="L7" s="717"/>
      <c r="M7" s="717" t="s">
        <v>130</v>
      </c>
      <c r="N7" s="717" t="s">
        <v>162</v>
      </c>
      <c r="O7" s="717"/>
      <c r="P7" s="717"/>
      <c r="Q7" s="717"/>
      <c r="R7" s="717"/>
      <c r="S7" s="717"/>
    </row>
    <row r="8" spans="1:19" ht="63" x14ac:dyDescent="0.25">
      <c r="A8" s="717"/>
      <c r="B8" s="717"/>
      <c r="C8" s="717"/>
      <c r="D8" s="717"/>
      <c r="E8" s="717"/>
      <c r="F8" s="717"/>
      <c r="G8" s="717"/>
      <c r="H8" s="29" t="s">
        <v>815</v>
      </c>
      <c r="I8" s="29" t="s">
        <v>427</v>
      </c>
      <c r="J8" s="717"/>
      <c r="K8" s="29" t="s">
        <v>815</v>
      </c>
      <c r="L8" s="29" t="s">
        <v>692</v>
      </c>
      <c r="M8" s="717"/>
      <c r="N8" s="29" t="s">
        <v>368</v>
      </c>
      <c r="O8" s="29" t="s">
        <v>96</v>
      </c>
      <c r="P8" s="717"/>
      <c r="Q8" s="717"/>
      <c r="R8" s="717"/>
      <c r="S8" s="717"/>
    </row>
    <row r="9" spans="1:19" ht="15.75" x14ac:dyDescent="0.25">
      <c r="A9" s="29" t="s">
        <v>15</v>
      </c>
      <c r="B9" s="29" t="s">
        <v>16</v>
      </c>
      <c r="C9" s="29">
        <v>1</v>
      </c>
      <c r="D9" s="29">
        <v>2</v>
      </c>
      <c r="E9" s="29">
        <v>3</v>
      </c>
      <c r="F9" s="29">
        <v>4</v>
      </c>
      <c r="G9" s="29">
        <v>5</v>
      </c>
      <c r="H9" s="29">
        <v>6</v>
      </c>
      <c r="I9" s="29">
        <v>7</v>
      </c>
      <c r="J9" s="29">
        <v>8</v>
      </c>
      <c r="K9" s="29">
        <v>9</v>
      </c>
      <c r="L9" s="29">
        <v>10</v>
      </c>
      <c r="M9" s="29">
        <v>11</v>
      </c>
      <c r="N9" s="29">
        <v>12</v>
      </c>
      <c r="O9" s="29">
        <v>13</v>
      </c>
      <c r="P9" s="29">
        <v>14</v>
      </c>
      <c r="Q9" s="29" t="s">
        <v>816</v>
      </c>
      <c r="R9" s="29" t="s">
        <v>817</v>
      </c>
      <c r="S9" s="29">
        <v>17</v>
      </c>
    </row>
    <row r="10" spans="1:19" ht="15.75" x14ac:dyDescent="0.25">
      <c r="A10" s="30"/>
      <c r="B10" s="30" t="s">
        <v>133</v>
      </c>
      <c r="C10" s="28"/>
      <c r="D10" s="28"/>
      <c r="E10" s="28"/>
      <c r="F10" s="28"/>
      <c r="G10" s="28"/>
      <c r="H10" s="28"/>
      <c r="I10" s="28"/>
      <c r="J10" s="28"/>
      <c r="K10" s="28"/>
      <c r="L10" s="28"/>
      <c r="M10" s="28"/>
      <c r="N10" s="28"/>
      <c r="O10" s="28"/>
      <c r="P10" s="28"/>
      <c r="Q10" s="28"/>
      <c r="R10" s="28"/>
      <c r="S10" s="28"/>
    </row>
    <row r="11" spans="1:19" ht="15.75" x14ac:dyDescent="0.25">
      <c r="A11" s="28">
        <v>1</v>
      </c>
      <c r="B11" s="31" t="s">
        <v>169</v>
      </c>
      <c r="C11" s="28"/>
      <c r="D11" s="28"/>
      <c r="E11" s="28"/>
      <c r="F11" s="28"/>
      <c r="G11" s="28"/>
      <c r="H11" s="28"/>
      <c r="I11" s="28"/>
      <c r="J11" s="28"/>
      <c r="K11" s="28"/>
      <c r="L11" s="28"/>
      <c r="M11" s="28"/>
      <c r="N11" s="28"/>
      <c r="O11" s="28"/>
      <c r="P11" s="28"/>
      <c r="Q11" s="28"/>
      <c r="R11" s="28"/>
      <c r="S11" s="28"/>
    </row>
    <row r="12" spans="1:19" ht="15.75" x14ac:dyDescent="0.25">
      <c r="A12" s="28">
        <v>2</v>
      </c>
      <c r="B12" s="31" t="s">
        <v>170</v>
      </c>
      <c r="C12" s="28"/>
      <c r="D12" s="28"/>
      <c r="E12" s="28"/>
      <c r="F12" s="28"/>
      <c r="G12" s="28"/>
      <c r="H12" s="28"/>
      <c r="I12" s="28"/>
      <c r="J12" s="28"/>
      <c r="K12" s="28"/>
      <c r="L12" s="28"/>
      <c r="M12" s="28"/>
      <c r="N12" s="28"/>
      <c r="O12" s="28"/>
      <c r="P12" s="28"/>
      <c r="Q12" s="28"/>
      <c r="R12" s="28"/>
      <c r="S12" s="28"/>
    </row>
    <row r="13" spans="1:19" ht="15.75" x14ac:dyDescent="0.25">
      <c r="A13" s="28">
        <v>3</v>
      </c>
      <c r="B13" s="31" t="s">
        <v>645</v>
      </c>
      <c r="C13" s="28"/>
      <c r="D13" s="28"/>
      <c r="E13" s="28"/>
      <c r="F13" s="28"/>
      <c r="G13" s="28"/>
      <c r="H13" s="28"/>
      <c r="I13" s="28"/>
      <c r="J13" s="28"/>
      <c r="K13" s="28"/>
      <c r="L13" s="28"/>
      <c r="M13" s="28"/>
      <c r="N13" s="28"/>
      <c r="O13" s="28"/>
      <c r="P13" s="28"/>
      <c r="Q13" s="28"/>
      <c r="R13" s="28"/>
      <c r="S13" s="28"/>
    </row>
    <row r="14" spans="1:19" ht="15.75" x14ac:dyDescent="0.25">
      <c r="A14" s="28">
        <v>4</v>
      </c>
      <c r="B14" s="31" t="s">
        <v>172</v>
      </c>
      <c r="C14" s="28"/>
      <c r="D14" s="28"/>
      <c r="E14" s="28"/>
      <c r="F14" s="28"/>
      <c r="G14" s="28"/>
      <c r="H14" s="28"/>
      <c r="I14" s="28"/>
      <c r="J14" s="28"/>
      <c r="K14" s="28"/>
      <c r="L14" s="28"/>
      <c r="M14" s="28"/>
      <c r="N14" s="28"/>
      <c r="O14" s="28"/>
      <c r="P14" s="28"/>
      <c r="Q14" s="28"/>
      <c r="R14" s="28"/>
      <c r="S14" s="28"/>
    </row>
    <row r="15" spans="1:19" ht="15.75" x14ac:dyDescent="0.25">
      <c r="A15" s="28">
        <v>5</v>
      </c>
      <c r="B15" s="31" t="s">
        <v>198</v>
      </c>
      <c r="C15" s="28"/>
      <c r="D15" s="28"/>
      <c r="E15" s="28"/>
      <c r="F15" s="28"/>
      <c r="G15" s="28"/>
      <c r="H15" s="28"/>
      <c r="I15" s="28"/>
      <c r="J15" s="28"/>
      <c r="K15" s="28"/>
      <c r="L15" s="28"/>
      <c r="M15" s="28"/>
      <c r="N15" s="28"/>
      <c r="O15" s="28"/>
      <c r="P15" s="28"/>
      <c r="Q15" s="28"/>
      <c r="R15" s="28"/>
      <c r="S15" s="28"/>
    </row>
    <row r="16" spans="1:19" ht="15.75" x14ac:dyDescent="0.25">
      <c r="A16" s="28">
        <v>6</v>
      </c>
      <c r="B16" s="31" t="s">
        <v>174</v>
      </c>
      <c r="C16" s="28"/>
      <c r="D16" s="28"/>
      <c r="E16" s="28"/>
      <c r="F16" s="28"/>
      <c r="G16" s="28"/>
      <c r="H16" s="28"/>
      <c r="I16" s="28"/>
      <c r="J16" s="28"/>
      <c r="K16" s="28"/>
      <c r="L16" s="28"/>
      <c r="M16" s="28"/>
      <c r="N16" s="28"/>
      <c r="O16" s="28"/>
      <c r="P16" s="28"/>
      <c r="Q16" s="28"/>
      <c r="R16" s="28"/>
      <c r="S16" s="28"/>
    </row>
    <row r="17" spans="1:19" ht="15.75" x14ac:dyDescent="0.25">
      <c r="A17" s="28">
        <v>7</v>
      </c>
      <c r="B17" s="31" t="s">
        <v>175</v>
      </c>
      <c r="C17" s="28"/>
      <c r="D17" s="28"/>
      <c r="E17" s="28"/>
      <c r="F17" s="28"/>
      <c r="G17" s="28"/>
      <c r="H17" s="28"/>
      <c r="I17" s="28"/>
      <c r="J17" s="28"/>
      <c r="K17" s="28"/>
      <c r="L17" s="28"/>
      <c r="M17" s="28"/>
      <c r="N17" s="28"/>
      <c r="O17" s="28"/>
      <c r="P17" s="28"/>
      <c r="Q17" s="28"/>
      <c r="R17" s="28"/>
      <c r="S17" s="28"/>
    </row>
    <row r="18" spans="1:19" ht="15.75" x14ac:dyDescent="0.25">
      <c r="A18" s="28">
        <v>8</v>
      </c>
      <c r="B18" s="31" t="s">
        <v>647</v>
      </c>
      <c r="C18" s="28"/>
      <c r="D18" s="28"/>
      <c r="E18" s="28"/>
      <c r="F18" s="28"/>
      <c r="G18" s="28"/>
      <c r="H18" s="28"/>
      <c r="I18" s="28"/>
      <c r="J18" s="28"/>
      <c r="K18" s="28"/>
      <c r="L18" s="28"/>
      <c r="M18" s="28"/>
      <c r="N18" s="28"/>
      <c r="O18" s="28"/>
      <c r="P18" s="28"/>
      <c r="Q18" s="28"/>
      <c r="R18" s="28"/>
      <c r="S18" s="28"/>
    </row>
    <row r="19" spans="1:19" ht="15.75" x14ac:dyDescent="0.25">
      <c r="A19" s="28">
        <v>9</v>
      </c>
      <c r="B19" s="31" t="s">
        <v>198</v>
      </c>
      <c r="C19" s="28"/>
      <c r="D19" s="28"/>
      <c r="E19" s="28"/>
      <c r="F19" s="28"/>
      <c r="G19" s="28"/>
      <c r="H19" s="28"/>
      <c r="I19" s="28"/>
      <c r="J19" s="28"/>
      <c r="K19" s="28"/>
      <c r="L19" s="28"/>
      <c r="M19" s="28"/>
      <c r="N19" s="28"/>
      <c r="O19" s="28"/>
      <c r="P19" s="28"/>
      <c r="Q19" s="28"/>
      <c r="R19" s="28"/>
      <c r="S19" s="28"/>
    </row>
    <row r="20" spans="1:19" ht="15.75" x14ac:dyDescent="0.25">
      <c r="A20" s="27" t="s">
        <v>682</v>
      </c>
    </row>
    <row r="21" spans="1:19" ht="15.75" x14ac:dyDescent="0.25">
      <c r="A21" s="33" t="s">
        <v>820</v>
      </c>
    </row>
    <row r="22" spans="1:19" ht="15.75" x14ac:dyDescent="0.25">
      <c r="A22" s="33" t="s">
        <v>818</v>
      </c>
    </row>
    <row r="23" spans="1:19" ht="15.75" x14ac:dyDescent="0.25">
      <c r="A23" s="33" t="s">
        <v>819</v>
      </c>
    </row>
    <row r="24" spans="1:19" x14ac:dyDescent="0.25">
      <c r="A24" s="39"/>
    </row>
    <row r="25" spans="1:19" x14ac:dyDescent="0.25">
      <c r="A25" s="39"/>
    </row>
    <row r="26" spans="1:19" x14ac:dyDescent="0.25">
      <c r="A26" s="39"/>
    </row>
    <row r="27" spans="1:19" x14ac:dyDescent="0.25">
      <c r="A27" s="39"/>
    </row>
    <row r="28" spans="1:19" x14ac:dyDescent="0.25">
      <c r="A28" s="39"/>
    </row>
    <row r="29" spans="1:19" x14ac:dyDescent="0.25">
      <c r="A29" s="39"/>
    </row>
    <row r="30" spans="1:19" x14ac:dyDescent="0.25">
      <c r="A30" s="39"/>
    </row>
    <row r="31" spans="1:19" x14ac:dyDescent="0.25">
      <c r="A31" s="39"/>
    </row>
  </sheetData>
  <mergeCells count="24">
    <mergeCell ref="A2:S2"/>
    <mergeCell ref="A3:S3"/>
    <mergeCell ref="G7:G8"/>
    <mergeCell ref="H7:I7"/>
    <mergeCell ref="J7:J8"/>
    <mergeCell ref="K7:L7"/>
    <mergeCell ref="R6:R8"/>
    <mergeCell ref="S6:S8"/>
    <mergeCell ref="J6:L6"/>
    <mergeCell ref="M6:O6"/>
    <mergeCell ref="A5:A8"/>
    <mergeCell ref="B5:B8"/>
    <mergeCell ref="M7:M8"/>
    <mergeCell ref="N7:O7"/>
    <mergeCell ref="F6:F8"/>
    <mergeCell ref="G6:I6"/>
    <mergeCell ref="Q5:S5"/>
    <mergeCell ref="C6:C8"/>
    <mergeCell ref="C5:E5"/>
    <mergeCell ref="F5:P5"/>
    <mergeCell ref="P6:P8"/>
    <mergeCell ref="Q6:Q8"/>
    <mergeCell ref="D6:D8"/>
    <mergeCell ref="E6:E8"/>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00B0F0"/>
  </sheetPr>
  <dimension ref="A1:Z24"/>
  <sheetViews>
    <sheetView workbookViewId="0"/>
  </sheetViews>
  <sheetFormatPr defaultRowHeight="15" x14ac:dyDescent="0.25"/>
  <cols>
    <col min="1" max="1" width="6.28515625" customWidth="1"/>
    <col min="2" max="2" width="22.5703125" customWidth="1"/>
  </cols>
  <sheetData>
    <row r="1" spans="1:26" ht="15.75" x14ac:dyDescent="0.25">
      <c r="Z1" s="25" t="s">
        <v>821</v>
      </c>
    </row>
    <row r="2" spans="1:26" ht="15.75" x14ac:dyDescent="0.25">
      <c r="A2" s="716" t="s">
        <v>822</v>
      </c>
      <c r="B2" s="716"/>
      <c r="C2" s="716"/>
      <c r="D2" s="716"/>
      <c r="E2" s="716"/>
      <c r="F2" s="716"/>
      <c r="G2" s="716"/>
      <c r="H2" s="716"/>
      <c r="I2" s="716"/>
      <c r="J2" s="716"/>
      <c r="K2" s="716"/>
      <c r="L2" s="716"/>
      <c r="M2" s="716"/>
      <c r="N2" s="716"/>
      <c r="O2" s="716"/>
      <c r="P2" s="716"/>
      <c r="Q2" s="716"/>
      <c r="R2" s="716"/>
      <c r="S2" s="716"/>
      <c r="T2" s="716"/>
      <c r="U2" s="716"/>
      <c r="V2" s="716"/>
      <c r="W2" s="716"/>
      <c r="X2" s="716"/>
      <c r="Y2" s="716"/>
      <c r="Z2" s="716"/>
    </row>
    <row r="3" spans="1:26" ht="15.75" x14ac:dyDescent="0.25">
      <c r="A3" s="716" t="s">
        <v>530</v>
      </c>
      <c r="B3" s="716"/>
      <c r="C3" s="716"/>
      <c r="D3" s="716"/>
      <c r="E3" s="716"/>
      <c r="F3" s="716"/>
      <c r="G3" s="716"/>
      <c r="H3" s="716"/>
      <c r="I3" s="716"/>
      <c r="J3" s="716"/>
      <c r="K3" s="716"/>
      <c r="L3" s="716"/>
      <c r="M3" s="716"/>
      <c r="N3" s="716"/>
      <c r="O3" s="716"/>
      <c r="P3" s="716"/>
      <c r="Q3" s="716"/>
      <c r="R3" s="716"/>
      <c r="S3" s="716"/>
      <c r="T3" s="716"/>
      <c r="U3" s="716"/>
      <c r="V3" s="716"/>
      <c r="W3" s="716"/>
      <c r="X3" s="716"/>
      <c r="Y3" s="716"/>
      <c r="Z3" s="716"/>
    </row>
    <row r="4" spans="1:26" ht="15.75" x14ac:dyDescent="0.25">
      <c r="Z4" s="26" t="s">
        <v>56</v>
      </c>
    </row>
    <row r="5" spans="1:26" ht="15.75" x14ac:dyDescent="0.25">
      <c r="A5" s="717" t="s">
        <v>3</v>
      </c>
      <c r="B5" s="717" t="s">
        <v>541</v>
      </c>
      <c r="C5" s="717" t="s">
        <v>690</v>
      </c>
      <c r="D5" s="717"/>
      <c r="E5" s="717"/>
      <c r="F5" s="717"/>
      <c r="G5" s="717"/>
      <c r="H5" s="717"/>
      <c r="I5" s="717"/>
      <c r="J5" s="717"/>
      <c r="K5" s="717" t="s">
        <v>745</v>
      </c>
      <c r="L5" s="717"/>
      <c r="M5" s="717"/>
      <c r="N5" s="717"/>
      <c r="O5" s="717"/>
      <c r="P5" s="717"/>
      <c r="Q5" s="717"/>
      <c r="R5" s="717"/>
      <c r="S5" s="717" t="s">
        <v>823</v>
      </c>
      <c r="T5" s="717"/>
      <c r="U5" s="717"/>
      <c r="V5" s="717"/>
      <c r="W5" s="717"/>
      <c r="X5" s="717"/>
      <c r="Y5" s="717"/>
      <c r="Z5" s="717"/>
    </row>
    <row r="6" spans="1:26" ht="21" customHeight="1" x14ac:dyDescent="0.25">
      <c r="A6" s="717"/>
      <c r="B6" s="717"/>
      <c r="C6" s="717" t="s">
        <v>130</v>
      </c>
      <c r="D6" s="717" t="s">
        <v>753</v>
      </c>
      <c r="E6" s="717" t="s">
        <v>754</v>
      </c>
      <c r="F6" s="717"/>
      <c r="G6" s="717"/>
      <c r="H6" s="717"/>
      <c r="I6" s="717"/>
      <c r="J6" s="717"/>
      <c r="K6" s="717" t="s">
        <v>130</v>
      </c>
      <c r="L6" s="717" t="s">
        <v>753</v>
      </c>
      <c r="M6" s="717" t="s">
        <v>754</v>
      </c>
      <c r="N6" s="717"/>
      <c r="O6" s="717"/>
      <c r="P6" s="717"/>
      <c r="Q6" s="717"/>
      <c r="R6" s="717"/>
      <c r="S6" s="717" t="s">
        <v>130</v>
      </c>
      <c r="T6" s="717" t="s">
        <v>753</v>
      </c>
      <c r="U6" s="717" t="s">
        <v>754</v>
      </c>
      <c r="V6" s="717"/>
      <c r="W6" s="717"/>
      <c r="X6" s="717"/>
      <c r="Y6" s="717"/>
      <c r="Z6" s="717"/>
    </row>
    <row r="7" spans="1:26" ht="24.75" customHeight="1" x14ac:dyDescent="0.25">
      <c r="A7" s="717"/>
      <c r="B7" s="717"/>
      <c r="C7" s="717"/>
      <c r="D7" s="717"/>
      <c r="E7" s="717" t="s">
        <v>130</v>
      </c>
      <c r="F7" s="717" t="s">
        <v>824</v>
      </c>
      <c r="G7" s="717"/>
      <c r="H7" s="717" t="s">
        <v>825</v>
      </c>
      <c r="I7" s="717" t="s">
        <v>826</v>
      </c>
      <c r="J7" s="717" t="s">
        <v>827</v>
      </c>
      <c r="K7" s="717"/>
      <c r="L7" s="717"/>
      <c r="M7" s="717" t="s">
        <v>130</v>
      </c>
      <c r="N7" s="717" t="s">
        <v>824</v>
      </c>
      <c r="O7" s="717"/>
      <c r="P7" s="717" t="s">
        <v>825</v>
      </c>
      <c r="Q7" s="717" t="s">
        <v>826</v>
      </c>
      <c r="R7" s="717" t="s">
        <v>827</v>
      </c>
      <c r="S7" s="717"/>
      <c r="T7" s="717"/>
      <c r="U7" s="717" t="s">
        <v>130</v>
      </c>
      <c r="V7" s="717" t="s">
        <v>824</v>
      </c>
      <c r="W7" s="717"/>
      <c r="X7" s="717" t="s">
        <v>825</v>
      </c>
      <c r="Y7" s="717" t="s">
        <v>826</v>
      </c>
      <c r="Z7" s="717" t="s">
        <v>827</v>
      </c>
    </row>
    <row r="8" spans="1:26" ht="107.25" customHeight="1" x14ac:dyDescent="0.25">
      <c r="A8" s="717"/>
      <c r="B8" s="717"/>
      <c r="C8" s="717"/>
      <c r="D8" s="717"/>
      <c r="E8" s="717"/>
      <c r="F8" s="29" t="s">
        <v>709</v>
      </c>
      <c r="G8" s="29" t="s">
        <v>135</v>
      </c>
      <c r="H8" s="717"/>
      <c r="I8" s="717"/>
      <c r="J8" s="717"/>
      <c r="K8" s="717"/>
      <c r="L8" s="717"/>
      <c r="M8" s="717"/>
      <c r="N8" s="29" t="s">
        <v>709</v>
      </c>
      <c r="O8" s="29" t="s">
        <v>135</v>
      </c>
      <c r="P8" s="717"/>
      <c r="Q8" s="717"/>
      <c r="R8" s="717"/>
      <c r="S8" s="717"/>
      <c r="T8" s="717"/>
      <c r="U8" s="717"/>
      <c r="V8" s="29" t="s">
        <v>709</v>
      </c>
      <c r="W8" s="29" t="s">
        <v>135</v>
      </c>
      <c r="X8" s="717"/>
      <c r="Y8" s="717"/>
      <c r="Z8" s="717"/>
    </row>
    <row r="9" spans="1:26" s="38" customFormat="1" ht="12.75" x14ac:dyDescent="0.2">
      <c r="A9" s="37" t="s">
        <v>15</v>
      </c>
      <c r="B9" s="37" t="s">
        <v>16</v>
      </c>
      <c r="C9" s="37">
        <v>1</v>
      </c>
      <c r="D9" s="37">
        <v>2</v>
      </c>
      <c r="E9" s="37" t="s">
        <v>828</v>
      </c>
      <c r="F9" s="37">
        <v>4</v>
      </c>
      <c r="G9" s="37">
        <v>5</v>
      </c>
      <c r="H9" s="37">
        <v>6</v>
      </c>
      <c r="I9" s="37">
        <v>7</v>
      </c>
      <c r="J9" s="37">
        <v>8</v>
      </c>
      <c r="K9" s="37">
        <v>9</v>
      </c>
      <c r="L9" s="37">
        <v>10</v>
      </c>
      <c r="M9" s="37" t="s">
        <v>829</v>
      </c>
      <c r="N9" s="37">
        <v>12</v>
      </c>
      <c r="O9" s="37">
        <v>13</v>
      </c>
      <c r="P9" s="37">
        <v>14</v>
      </c>
      <c r="Q9" s="37">
        <v>15</v>
      </c>
      <c r="R9" s="37">
        <v>16</v>
      </c>
      <c r="S9" s="37" t="s">
        <v>830</v>
      </c>
      <c r="T9" s="37" t="s">
        <v>831</v>
      </c>
      <c r="U9" s="37" t="s">
        <v>832</v>
      </c>
      <c r="V9" s="37" t="s">
        <v>833</v>
      </c>
      <c r="W9" s="37" t="s">
        <v>834</v>
      </c>
      <c r="X9" s="37" t="s">
        <v>835</v>
      </c>
      <c r="Y9" s="37" t="s">
        <v>836</v>
      </c>
      <c r="Z9" s="37" t="s">
        <v>837</v>
      </c>
    </row>
    <row r="10" spans="1:26" ht="15.75" x14ac:dyDescent="0.25">
      <c r="A10" s="31"/>
      <c r="B10" s="30" t="s">
        <v>133</v>
      </c>
      <c r="C10" s="31"/>
      <c r="D10" s="31"/>
      <c r="E10" s="31"/>
      <c r="F10" s="31"/>
      <c r="G10" s="31"/>
      <c r="H10" s="31"/>
      <c r="I10" s="31"/>
      <c r="J10" s="31"/>
      <c r="K10" s="31"/>
      <c r="L10" s="31"/>
      <c r="M10" s="31"/>
      <c r="N10" s="31"/>
      <c r="O10" s="31"/>
      <c r="P10" s="31"/>
      <c r="Q10" s="31"/>
      <c r="R10" s="31"/>
      <c r="S10" s="31"/>
      <c r="T10" s="31"/>
      <c r="U10" s="31"/>
      <c r="V10" s="31"/>
      <c r="W10" s="31"/>
      <c r="X10" s="31"/>
      <c r="Y10" s="31"/>
      <c r="Z10" s="31"/>
    </row>
    <row r="11" spans="1:26" ht="15.75" x14ac:dyDescent="0.25">
      <c r="A11" s="28">
        <v>1</v>
      </c>
      <c r="B11" s="31" t="s">
        <v>169</v>
      </c>
      <c r="C11" s="31"/>
      <c r="D11" s="31"/>
      <c r="E11" s="31"/>
      <c r="F11" s="31"/>
      <c r="G11" s="31"/>
      <c r="H11" s="31"/>
      <c r="I11" s="31"/>
      <c r="J11" s="31"/>
      <c r="K11" s="31"/>
      <c r="L11" s="31"/>
      <c r="M11" s="31"/>
      <c r="N11" s="31"/>
      <c r="O11" s="31"/>
      <c r="P11" s="31"/>
      <c r="Q11" s="31"/>
      <c r="R11" s="31"/>
      <c r="S11" s="31"/>
      <c r="T11" s="31"/>
      <c r="U11" s="31"/>
      <c r="V11" s="31"/>
      <c r="W11" s="31"/>
      <c r="X11" s="31"/>
      <c r="Y11" s="31"/>
      <c r="Z11" s="31"/>
    </row>
    <row r="12" spans="1:26" ht="15.75" x14ac:dyDescent="0.25">
      <c r="A12" s="28">
        <v>2</v>
      </c>
      <c r="B12" s="31" t="s">
        <v>170</v>
      </c>
      <c r="C12" s="31"/>
      <c r="D12" s="31"/>
      <c r="E12" s="31"/>
      <c r="F12" s="31"/>
      <c r="G12" s="31"/>
      <c r="H12" s="31"/>
      <c r="I12" s="31"/>
      <c r="J12" s="31"/>
      <c r="K12" s="31"/>
      <c r="L12" s="31"/>
      <c r="M12" s="31"/>
      <c r="N12" s="31"/>
      <c r="O12" s="31"/>
      <c r="P12" s="31"/>
      <c r="Q12" s="31"/>
      <c r="R12" s="31"/>
      <c r="S12" s="31"/>
      <c r="T12" s="31"/>
      <c r="U12" s="31"/>
      <c r="V12" s="31"/>
      <c r="W12" s="31"/>
      <c r="X12" s="31"/>
      <c r="Y12" s="31"/>
      <c r="Z12" s="31"/>
    </row>
    <row r="13" spans="1:26" ht="15.75" x14ac:dyDescent="0.25">
      <c r="A13" s="28">
        <v>3</v>
      </c>
      <c r="B13" s="31" t="s">
        <v>645</v>
      </c>
      <c r="C13" s="31"/>
      <c r="D13" s="31"/>
      <c r="E13" s="31"/>
      <c r="F13" s="31"/>
      <c r="G13" s="31"/>
      <c r="H13" s="31"/>
      <c r="I13" s="31"/>
      <c r="J13" s="31"/>
      <c r="K13" s="31"/>
      <c r="L13" s="31"/>
      <c r="M13" s="31"/>
      <c r="N13" s="31"/>
      <c r="O13" s="31"/>
      <c r="P13" s="31"/>
      <c r="Q13" s="31"/>
      <c r="R13" s="31"/>
      <c r="S13" s="31"/>
      <c r="T13" s="31"/>
      <c r="U13" s="31"/>
      <c r="V13" s="31"/>
      <c r="W13" s="31"/>
      <c r="X13" s="31"/>
      <c r="Y13" s="31"/>
      <c r="Z13" s="31"/>
    </row>
    <row r="14" spans="1:26" ht="15.75" x14ac:dyDescent="0.25">
      <c r="A14" s="28">
        <v>4</v>
      </c>
      <c r="B14" s="31" t="s">
        <v>172</v>
      </c>
      <c r="C14" s="31"/>
      <c r="D14" s="31"/>
      <c r="E14" s="31"/>
      <c r="F14" s="31"/>
      <c r="G14" s="31"/>
      <c r="H14" s="31"/>
      <c r="I14" s="31"/>
      <c r="J14" s="31"/>
      <c r="K14" s="31"/>
      <c r="L14" s="31"/>
      <c r="M14" s="31"/>
      <c r="N14" s="31"/>
      <c r="O14" s="31"/>
      <c r="P14" s="31"/>
      <c r="Q14" s="31"/>
      <c r="R14" s="31"/>
      <c r="S14" s="31"/>
      <c r="T14" s="31"/>
      <c r="U14" s="31"/>
      <c r="V14" s="31"/>
      <c r="W14" s="31"/>
      <c r="X14" s="31"/>
      <c r="Y14" s="31"/>
      <c r="Z14" s="31"/>
    </row>
    <row r="15" spans="1:26" ht="15.75" x14ac:dyDescent="0.25">
      <c r="A15" s="28">
        <v>5</v>
      </c>
      <c r="B15" s="31" t="s">
        <v>198</v>
      </c>
      <c r="C15" s="31"/>
      <c r="D15" s="31"/>
      <c r="E15" s="31"/>
      <c r="F15" s="31"/>
      <c r="G15" s="31"/>
      <c r="H15" s="31"/>
      <c r="I15" s="31"/>
      <c r="J15" s="31"/>
      <c r="K15" s="31"/>
      <c r="L15" s="31"/>
      <c r="M15" s="31"/>
      <c r="N15" s="31"/>
      <c r="O15" s="31"/>
      <c r="P15" s="31"/>
      <c r="Q15" s="31"/>
      <c r="R15" s="31"/>
      <c r="S15" s="31"/>
      <c r="T15" s="31"/>
      <c r="U15" s="31"/>
      <c r="V15" s="31"/>
      <c r="W15" s="31"/>
      <c r="X15" s="31"/>
      <c r="Y15" s="31"/>
      <c r="Z15" s="31"/>
    </row>
    <row r="16" spans="1:26" ht="15.75" x14ac:dyDescent="0.25">
      <c r="A16" s="28">
        <v>6</v>
      </c>
      <c r="B16" s="31" t="s">
        <v>174</v>
      </c>
      <c r="C16" s="31"/>
      <c r="D16" s="31"/>
      <c r="E16" s="31"/>
      <c r="F16" s="31"/>
      <c r="G16" s="31"/>
      <c r="H16" s="31"/>
      <c r="I16" s="31"/>
      <c r="J16" s="31"/>
      <c r="K16" s="31"/>
      <c r="L16" s="31"/>
      <c r="M16" s="31"/>
      <c r="N16" s="31"/>
      <c r="O16" s="31"/>
      <c r="P16" s="31"/>
      <c r="Q16" s="31"/>
      <c r="R16" s="31"/>
      <c r="S16" s="31"/>
      <c r="T16" s="31"/>
      <c r="U16" s="31"/>
      <c r="V16" s="31"/>
      <c r="W16" s="31"/>
      <c r="X16" s="31"/>
      <c r="Y16" s="31"/>
      <c r="Z16" s="31"/>
    </row>
    <row r="17" spans="1:26" ht="15.75" x14ac:dyDescent="0.25">
      <c r="A17" s="28">
        <v>7</v>
      </c>
      <c r="B17" s="31" t="s">
        <v>175</v>
      </c>
      <c r="C17" s="31"/>
      <c r="D17" s="31"/>
      <c r="E17" s="31"/>
      <c r="F17" s="31"/>
      <c r="G17" s="31"/>
      <c r="H17" s="31"/>
      <c r="I17" s="31"/>
      <c r="J17" s="31"/>
      <c r="K17" s="31"/>
      <c r="L17" s="31"/>
      <c r="M17" s="31"/>
      <c r="N17" s="31"/>
      <c r="O17" s="31"/>
      <c r="P17" s="31"/>
      <c r="Q17" s="31"/>
      <c r="R17" s="31"/>
      <c r="S17" s="31"/>
      <c r="T17" s="31"/>
      <c r="U17" s="31"/>
      <c r="V17" s="31"/>
      <c r="W17" s="31"/>
      <c r="X17" s="31"/>
      <c r="Y17" s="31"/>
      <c r="Z17" s="31"/>
    </row>
    <row r="18" spans="1:26" ht="15.75" x14ac:dyDescent="0.25">
      <c r="A18" s="28">
        <v>8</v>
      </c>
      <c r="B18" s="31" t="s">
        <v>647</v>
      </c>
      <c r="C18" s="31"/>
      <c r="D18" s="31"/>
      <c r="E18" s="31"/>
      <c r="F18" s="31"/>
      <c r="G18" s="31"/>
      <c r="H18" s="31"/>
      <c r="I18" s="31"/>
      <c r="J18" s="31"/>
      <c r="K18" s="31"/>
      <c r="L18" s="31"/>
      <c r="M18" s="31"/>
      <c r="N18" s="31"/>
      <c r="O18" s="31"/>
      <c r="P18" s="31"/>
      <c r="Q18" s="31"/>
      <c r="R18" s="31"/>
      <c r="S18" s="31"/>
      <c r="T18" s="31"/>
      <c r="U18" s="31"/>
      <c r="V18" s="31"/>
      <c r="W18" s="31"/>
      <c r="X18" s="31"/>
      <c r="Y18" s="31"/>
      <c r="Z18" s="31"/>
    </row>
    <row r="19" spans="1:26" ht="15.75" x14ac:dyDescent="0.25">
      <c r="A19" s="28">
        <v>9</v>
      </c>
      <c r="B19" s="31" t="s">
        <v>198</v>
      </c>
      <c r="C19" s="31"/>
      <c r="D19" s="31"/>
      <c r="E19" s="31"/>
      <c r="F19" s="31"/>
      <c r="G19" s="31"/>
      <c r="H19" s="31"/>
      <c r="I19" s="31"/>
      <c r="J19" s="31"/>
      <c r="K19" s="31"/>
      <c r="L19" s="31"/>
      <c r="M19" s="31"/>
      <c r="N19" s="31"/>
      <c r="O19" s="31"/>
      <c r="P19" s="31"/>
      <c r="Q19" s="31"/>
      <c r="R19" s="31"/>
      <c r="S19" s="31"/>
      <c r="T19" s="31"/>
      <c r="U19" s="31"/>
      <c r="V19" s="31"/>
      <c r="W19" s="31"/>
      <c r="X19" s="31"/>
      <c r="Y19" s="31"/>
      <c r="Z19" s="31"/>
    </row>
    <row r="20" spans="1:26" ht="15.75" x14ac:dyDescent="0.25">
      <c r="A20" s="28">
        <v>10</v>
      </c>
      <c r="B20" s="31"/>
      <c r="C20" s="31"/>
      <c r="D20" s="31"/>
      <c r="E20" s="31"/>
      <c r="F20" s="31"/>
      <c r="G20" s="31"/>
      <c r="H20" s="31"/>
      <c r="I20" s="31"/>
      <c r="J20" s="31"/>
      <c r="K20" s="31"/>
      <c r="L20" s="31"/>
      <c r="M20" s="31"/>
      <c r="N20" s="31"/>
      <c r="O20" s="31"/>
      <c r="P20" s="31"/>
      <c r="Q20" s="31"/>
      <c r="R20" s="31"/>
      <c r="S20" s="31"/>
      <c r="T20" s="31"/>
      <c r="U20" s="31"/>
      <c r="V20" s="31"/>
      <c r="W20" s="31"/>
      <c r="X20" s="31"/>
      <c r="Y20" s="31"/>
      <c r="Z20" s="31"/>
    </row>
    <row r="21" spans="1:26" ht="15.75" x14ac:dyDescent="0.25">
      <c r="A21" s="28">
        <v>11</v>
      </c>
      <c r="B21" s="31"/>
      <c r="C21" s="31"/>
      <c r="D21" s="31"/>
      <c r="E21" s="31"/>
      <c r="F21" s="31"/>
      <c r="G21" s="31"/>
      <c r="H21" s="31"/>
      <c r="I21" s="31"/>
      <c r="J21" s="31"/>
      <c r="K21" s="31"/>
      <c r="L21" s="31"/>
      <c r="M21" s="31"/>
      <c r="N21" s="31"/>
      <c r="O21" s="31"/>
      <c r="P21" s="31"/>
      <c r="Q21" s="31"/>
      <c r="R21" s="31"/>
      <c r="S21" s="31"/>
      <c r="T21" s="31"/>
      <c r="U21" s="31"/>
      <c r="V21" s="31"/>
      <c r="W21" s="31"/>
      <c r="X21" s="31"/>
      <c r="Y21" s="31"/>
      <c r="Z21" s="31"/>
    </row>
    <row r="22" spans="1:26" ht="15.75" x14ac:dyDescent="0.25">
      <c r="A22" s="28">
        <v>12</v>
      </c>
      <c r="B22" s="31"/>
      <c r="C22" s="31"/>
      <c r="D22" s="31"/>
      <c r="E22" s="31"/>
      <c r="F22" s="31"/>
      <c r="G22" s="31"/>
      <c r="H22" s="31"/>
      <c r="I22" s="31"/>
      <c r="J22" s="31"/>
      <c r="K22" s="31"/>
      <c r="L22" s="31"/>
      <c r="M22" s="31"/>
      <c r="N22" s="31"/>
      <c r="O22" s="31"/>
      <c r="P22" s="31"/>
      <c r="Q22" s="31"/>
      <c r="R22" s="31"/>
      <c r="S22" s="31"/>
      <c r="T22" s="31"/>
      <c r="U22" s="31"/>
      <c r="V22" s="31"/>
      <c r="W22" s="31"/>
      <c r="X22" s="31"/>
      <c r="Y22" s="31"/>
      <c r="Z22" s="31"/>
    </row>
    <row r="23" spans="1:26" ht="15.75" x14ac:dyDescent="0.25">
      <c r="A23" s="28">
        <v>13</v>
      </c>
      <c r="B23" s="31"/>
      <c r="C23" s="31"/>
      <c r="D23" s="31"/>
      <c r="E23" s="31"/>
      <c r="F23" s="31"/>
      <c r="G23" s="31"/>
      <c r="H23" s="31"/>
      <c r="I23" s="31"/>
      <c r="J23" s="31"/>
      <c r="K23" s="31"/>
      <c r="L23" s="31"/>
      <c r="M23" s="31"/>
      <c r="N23" s="31"/>
      <c r="O23" s="31"/>
      <c r="P23" s="31"/>
      <c r="Q23" s="31"/>
      <c r="R23" s="31"/>
      <c r="S23" s="31"/>
      <c r="T23" s="31"/>
      <c r="U23" s="31"/>
      <c r="V23" s="31"/>
      <c r="W23" s="31"/>
      <c r="X23" s="31"/>
      <c r="Y23" s="31"/>
      <c r="Z23" s="31"/>
    </row>
    <row r="24" spans="1:26" ht="15.75" x14ac:dyDescent="0.25">
      <c r="A24" s="34" t="s">
        <v>838</v>
      </c>
    </row>
  </sheetData>
  <mergeCells count="31">
    <mergeCell ref="A2:Z2"/>
    <mergeCell ref="A3:Z3"/>
    <mergeCell ref="N7:O7"/>
    <mergeCell ref="P7:P8"/>
    <mergeCell ref="Q7:Q8"/>
    <mergeCell ref="U7:U8"/>
    <mergeCell ref="T6:T8"/>
    <mergeCell ref="A5:A8"/>
    <mergeCell ref="D6:D8"/>
    <mergeCell ref="C5:J5"/>
    <mergeCell ref="B5:B8"/>
    <mergeCell ref="R7:R8"/>
    <mergeCell ref="K5:R5"/>
    <mergeCell ref="C6:C8"/>
    <mergeCell ref="K6:K8"/>
    <mergeCell ref="E6:J6"/>
    <mergeCell ref="H7:H8"/>
    <mergeCell ref="J7:J8"/>
    <mergeCell ref="I7:I8"/>
    <mergeCell ref="E7:E8"/>
    <mergeCell ref="S5:Z5"/>
    <mergeCell ref="V7:W7"/>
    <mergeCell ref="Y7:Y8"/>
    <mergeCell ref="F7:G7"/>
    <mergeCell ref="M7:M8"/>
    <mergeCell ref="L6:L8"/>
    <mergeCell ref="Z7:Z8"/>
    <mergeCell ref="M6:R6"/>
    <mergeCell ref="S6:S8"/>
    <mergeCell ref="U6:Z6"/>
    <mergeCell ref="X7:X8"/>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00B0F0"/>
  </sheetPr>
  <dimension ref="A1:H24"/>
  <sheetViews>
    <sheetView workbookViewId="0"/>
  </sheetViews>
  <sheetFormatPr defaultRowHeight="15" x14ac:dyDescent="0.25"/>
  <cols>
    <col min="1" max="1" width="6.28515625" customWidth="1"/>
    <col min="2" max="2" width="25.5703125" customWidth="1"/>
    <col min="3" max="8" width="10" customWidth="1"/>
  </cols>
  <sheetData>
    <row r="1" spans="1:8" ht="15.75" x14ac:dyDescent="0.25">
      <c r="H1" s="25" t="s">
        <v>839</v>
      </c>
    </row>
    <row r="2" spans="1:8" ht="15.75" x14ac:dyDescent="0.25">
      <c r="A2" s="716" t="s">
        <v>840</v>
      </c>
      <c r="B2" s="716"/>
      <c r="C2" s="716"/>
      <c r="D2" s="716"/>
      <c r="E2" s="716"/>
      <c r="F2" s="716"/>
      <c r="G2" s="716"/>
      <c r="H2" s="716"/>
    </row>
    <row r="3" spans="1:8" ht="15.75" x14ac:dyDescent="0.25">
      <c r="A3" s="716" t="s">
        <v>530</v>
      </c>
      <c r="B3" s="716"/>
      <c r="C3" s="716"/>
      <c r="D3" s="716"/>
      <c r="E3" s="716"/>
      <c r="F3" s="716"/>
      <c r="G3" s="716"/>
      <c r="H3" s="716"/>
    </row>
    <row r="4" spans="1:8" ht="15.75" x14ac:dyDescent="0.25">
      <c r="H4" s="26" t="s">
        <v>56</v>
      </c>
    </row>
    <row r="5" spans="1:8" ht="15.75" x14ac:dyDescent="0.25">
      <c r="A5" s="717" t="s">
        <v>3</v>
      </c>
      <c r="B5" s="717" t="s">
        <v>161</v>
      </c>
      <c r="C5" s="717" t="s">
        <v>841</v>
      </c>
      <c r="D5" s="717" t="s">
        <v>162</v>
      </c>
      <c r="E5" s="717"/>
      <c r="F5" s="717"/>
      <c r="G5" s="717"/>
      <c r="H5" s="717"/>
    </row>
    <row r="6" spans="1:8" ht="110.25" x14ac:dyDescent="0.25">
      <c r="A6" s="717"/>
      <c r="B6" s="717"/>
      <c r="C6" s="717"/>
      <c r="D6" s="29" t="s">
        <v>842</v>
      </c>
      <c r="E6" s="29" t="s">
        <v>714</v>
      </c>
      <c r="F6" s="29" t="s">
        <v>715</v>
      </c>
      <c r="G6" s="29" t="s">
        <v>243</v>
      </c>
      <c r="H6" s="29" t="s">
        <v>843</v>
      </c>
    </row>
    <row r="7" spans="1:8" ht="15.75" x14ac:dyDescent="0.25">
      <c r="A7" s="29" t="s">
        <v>15</v>
      </c>
      <c r="B7" s="29" t="s">
        <v>16</v>
      </c>
      <c r="C7" s="29">
        <v>1</v>
      </c>
      <c r="D7" s="29">
        <v>2</v>
      </c>
      <c r="E7" s="29">
        <v>3</v>
      </c>
      <c r="F7" s="29">
        <v>4</v>
      </c>
      <c r="G7" s="29">
        <v>5</v>
      </c>
      <c r="H7" s="29">
        <v>6</v>
      </c>
    </row>
    <row r="8" spans="1:8" ht="15.75" x14ac:dyDescent="0.25">
      <c r="A8" s="29"/>
      <c r="B8" s="30" t="s">
        <v>133</v>
      </c>
      <c r="C8" s="29"/>
      <c r="D8" s="29"/>
      <c r="E8" s="29"/>
      <c r="F8" s="29"/>
      <c r="G8" s="29"/>
      <c r="H8" s="29"/>
    </row>
    <row r="9" spans="1:8" ht="15.75" x14ac:dyDescent="0.25">
      <c r="A9" s="28">
        <v>1</v>
      </c>
      <c r="B9" s="31" t="s">
        <v>169</v>
      </c>
      <c r="C9" s="28"/>
      <c r="D9" s="28"/>
      <c r="E9" s="28"/>
      <c r="F9" s="28"/>
      <c r="G9" s="28"/>
      <c r="H9" s="28"/>
    </row>
    <row r="10" spans="1:8" ht="15.75" x14ac:dyDescent="0.25">
      <c r="A10" s="28">
        <v>2</v>
      </c>
      <c r="B10" s="31" t="s">
        <v>170</v>
      </c>
      <c r="C10" s="28"/>
      <c r="D10" s="28"/>
      <c r="E10" s="28"/>
      <c r="F10" s="28"/>
      <c r="G10" s="28"/>
      <c r="H10" s="28"/>
    </row>
    <row r="11" spans="1:8" ht="15.75" x14ac:dyDescent="0.25">
      <c r="A11" s="28">
        <v>3</v>
      </c>
      <c r="B11" s="31" t="s">
        <v>645</v>
      </c>
      <c r="C11" s="28"/>
      <c r="D11" s="28"/>
      <c r="E11" s="28"/>
      <c r="F11" s="28"/>
      <c r="G11" s="28"/>
      <c r="H11" s="28"/>
    </row>
    <row r="12" spans="1:8" ht="15.75" x14ac:dyDescent="0.25">
      <c r="A12" s="28">
        <v>4</v>
      </c>
      <c r="B12" s="31" t="s">
        <v>172</v>
      </c>
      <c r="C12" s="28"/>
      <c r="D12" s="28"/>
      <c r="E12" s="28"/>
      <c r="F12" s="28"/>
      <c r="G12" s="28"/>
      <c r="H12" s="28"/>
    </row>
    <row r="13" spans="1:8" ht="15.75" x14ac:dyDescent="0.25">
      <c r="A13" s="28">
        <v>5</v>
      </c>
      <c r="B13" s="31" t="s">
        <v>612</v>
      </c>
      <c r="C13" s="28"/>
      <c r="D13" s="28"/>
      <c r="E13" s="28"/>
      <c r="F13" s="28"/>
      <c r="G13" s="28"/>
      <c r="H13" s="28"/>
    </row>
    <row r="14" spans="1:8" ht="15.75" x14ac:dyDescent="0.25">
      <c r="A14" s="28">
        <v>6</v>
      </c>
      <c r="B14" s="31" t="s">
        <v>174</v>
      </c>
      <c r="C14" s="28"/>
      <c r="D14" s="28"/>
      <c r="E14" s="28"/>
      <c r="F14" s="28"/>
      <c r="G14" s="28"/>
      <c r="H14" s="28"/>
    </row>
    <row r="15" spans="1:8" ht="15.75" x14ac:dyDescent="0.25">
      <c r="A15" s="28">
        <v>7</v>
      </c>
      <c r="B15" s="31" t="s">
        <v>175</v>
      </c>
      <c r="C15" s="28"/>
      <c r="D15" s="28"/>
      <c r="E15" s="28"/>
      <c r="F15" s="28"/>
      <c r="G15" s="28"/>
      <c r="H15" s="28"/>
    </row>
    <row r="16" spans="1:8" ht="15.75" x14ac:dyDescent="0.25">
      <c r="A16" s="28">
        <v>8</v>
      </c>
      <c r="B16" s="31" t="s">
        <v>647</v>
      </c>
      <c r="C16" s="28"/>
      <c r="D16" s="28"/>
      <c r="E16" s="28"/>
      <c r="F16" s="28"/>
      <c r="G16" s="28"/>
      <c r="H16" s="28"/>
    </row>
    <row r="17" spans="1:8" ht="15.75" x14ac:dyDescent="0.25">
      <c r="A17" s="28">
        <v>9</v>
      </c>
      <c r="B17" s="31" t="s">
        <v>51</v>
      </c>
      <c r="C17" s="28"/>
      <c r="D17" s="28"/>
      <c r="E17" s="28"/>
      <c r="F17" s="28"/>
      <c r="G17" s="28"/>
      <c r="H17" s="28"/>
    </row>
    <row r="18" spans="1:8" ht="15.75" x14ac:dyDescent="0.25">
      <c r="A18" s="28">
        <v>10</v>
      </c>
      <c r="B18" s="31"/>
      <c r="C18" s="28"/>
      <c r="D18" s="28"/>
      <c r="E18" s="28"/>
      <c r="F18" s="28"/>
      <c r="G18" s="28"/>
      <c r="H18" s="28"/>
    </row>
    <row r="19" spans="1:8" ht="15.75" x14ac:dyDescent="0.25">
      <c r="A19" s="28">
        <v>11</v>
      </c>
      <c r="B19" s="31"/>
      <c r="C19" s="28"/>
      <c r="D19" s="28"/>
      <c r="E19" s="28"/>
      <c r="F19" s="28"/>
      <c r="G19" s="28"/>
      <c r="H19" s="28"/>
    </row>
    <row r="20" spans="1:8" ht="15.75" x14ac:dyDescent="0.25">
      <c r="A20" s="28">
        <v>12</v>
      </c>
      <c r="B20" s="31"/>
      <c r="C20" s="28"/>
      <c r="D20" s="28"/>
      <c r="E20" s="28"/>
      <c r="F20" s="28"/>
      <c r="G20" s="28"/>
      <c r="H20" s="28"/>
    </row>
    <row r="21" spans="1:8" ht="15.75" x14ac:dyDescent="0.25">
      <c r="A21" s="28">
        <v>13</v>
      </c>
      <c r="B21" s="31"/>
      <c r="C21" s="28"/>
      <c r="D21" s="28"/>
      <c r="E21" s="28"/>
      <c r="F21" s="28"/>
      <c r="G21" s="28"/>
      <c r="H21" s="28"/>
    </row>
    <row r="22" spans="1:8" ht="15.75" x14ac:dyDescent="0.25">
      <c r="A22" s="28">
        <v>14</v>
      </c>
      <c r="B22" s="31"/>
      <c r="C22" s="28"/>
      <c r="D22" s="28"/>
      <c r="E22" s="28"/>
      <c r="F22" s="28"/>
      <c r="G22" s="28"/>
      <c r="H22" s="28"/>
    </row>
    <row r="23" spans="1:8" ht="15.75" x14ac:dyDescent="0.25">
      <c r="A23" s="28">
        <v>15</v>
      </c>
      <c r="B23" s="31"/>
      <c r="C23" s="28"/>
      <c r="D23" s="28"/>
      <c r="E23" s="28"/>
      <c r="F23" s="28"/>
      <c r="G23" s="28"/>
      <c r="H23" s="28"/>
    </row>
    <row r="24" spans="1:8" ht="15.75" x14ac:dyDescent="0.25">
      <c r="A24" s="28">
        <v>16</v>
      </c>
      <c r="B24" s="31"/>
      <c r="C24" s="28"/>
      <c r="D24" s="28"/>
      <c r="E24" s="28"/>
      <c r="F24" s="28"/>
      <c r="G24" s="28"/>
      <c r="H24" s="28"/>
    </row>
  </sheetData>
  <mergeCells count="6">
    <mergeCell ref="A5:A6"/>
    <mergeCell ref="B5:B6"/>
    <mergeCell ref="C5:C6"/>
    <mergeCell ref="D5:H5"/>
    <mergeCell ref="A2:H2"/>
    <mergeCell ref="A3:H3"/>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00B0F0"/>
  </sheetPr>
  <dimension ref="A1:U27"/>
  <sheetViews>
    <sheetView workbookViewId="0"/>
  </sheetViews>
  <sheetFormatPr defaultRowHeight="15" x14ac:dyDescent="0.25"/>
  <cols>
    <col min="1" max="1" width="6.28515625" customWidth="1"/>
    <col min="2" max="2" width="32.42578125" customWidth="1"/>
  </cols>
  <sheetData>
    <row r="1" spans="1:21" ht="15.75" x14ac:dyDescent="0.25">
      <c r="U1" s="25" t="s">
        <v>844</v>
      </c>
    </row>
    <row r="2" spans="1:21" ht="15.75" x14ac:dyDescent="0.25">
      <c r="A2" s="716" t="s">
        <v>845</v>
      </c>
      <c r="B2" s="716"/>
      <c r="C2" s="716"/>
      <c r="D2" s="716"/>
      <c r="E2" s="716"/>
      <c r="F2" s="716"/>
      <c r="G2" s="716"/>
      <c r="H2" s="716"/>
      <c r="I2" s="716"/>
      <c r="J2" s="716"/>
      <c r="K2" s="716"/>
      <c r="L2" s="716"/>
      <c r="M2" s="716"/>
      <c r="N2" s="716"/>
      <c r="O2" s="716"/>
      <c r="P2" s="716"/>
      <c r="Q2" s="716"/>
      <c r="R2" s="716"/>
      <c r="S2" s="716"/>
      <c r="T2" s="716"/>
      <c r="U2" s="716"/>
    </row>
    <row r="3" spans="1:21" ht="15.75" x14ac:dyDescent="0.25">
      <c r="A3" s="716" t="s">
        <v>126</v>
      </c>
      <c r="B3" s="716"/>
      <c r="C3" s="716"/>
      <c r="D3" s="716"/>
      <c r="E3" s="716"/>
      <c r="F3" s="716"/>
      <c r="G3" s="716"/>
      <c r="H3" s="716"/>
      <c r="I3" s="716"/>
      <c r="J3" s="716"/>
      <c r="K3" s="716"/>
      <c r="L3" s="716"/>
      <c r="M3" s="716"/>
      <c r="N3" s="716"/>
      <c r="O3" s="716"/>
      <c r="P3" s="716"/>
      <c r="Q3" s="716"/>
      <c r="R3" s="716"/>
      <c r="S3" s="716"/>
      <c r="T3" s="716"/>
      <c r="U3" s="716"/>
    </row>
    <row r="4" spans="1:21" ht="15.75" x14ac:dyDescent="0.25">
      <c r="U4" s="26" t="s">
        <v>56</v>
      </c>
    </row>
    <row r="5" spans="1:21" ht="15.75" x14ac:dyDescent="0.25">
      <c r="A5" s="717" t="s">
        <v>3</v>
      </c>
      <c r="B5" s="717" t="s">
        <v>356</v>
      </c>
      <c r="C5" s="717" t="s">
        <v>690</v>
      </c>
      <c r="D5" s="717"/>
      <c r="E5" s="717"/>
      <c r="F5" s="717"/>
      <c r="G5" s="717" t="s">
        <v>745</v>
      </c>
      <c r="H5" s="717"/>
      <c r="I5" s="717"/>
      <c r="J5" s="717"/>
      <c r="K5" s="717"/>
      <c r="L5" s="717"/>
      <c r="M5" s="717"/>
      <c r="N5" s="717"/>
      <c r="O5" s="717"/>
      <c r="P5" s="717"/>
      <c r="Q5" s="717"/>
      <c r="R5" s="717" t="s">
        <v>376</v>
      </c>
      <c r="S5" s="717"/>
      <c r="T5" s="717"/>
      <c r="U5" s="717"/>
    </row>
    <row r="6" spans="1:21" ht="15.75" x14ac:dyDescent="0.25">
      <c r="A6" s="717"/>
      <c r="B6" s="717"/>
      <c r="C6" s="717" t="s">
        <v>130</v>
      </c>
      <c r="D6" s="717" t="s">
        <v>162</v>
      </c>
      <c r="E6" s="717"/>
      <c r="F6" s="717" t="s">
        <v>150</v>
      </c>
      <c r="G6" s="717" t="s">
        <v>130</v>
      </c>
      <c r="H6" s="717" t="s">
        <v>162</v>
      </c>
      <c r="I6" s="717"/>
      <c r="J6" s="717" t="s">
        <v>846</v>
      </c>
      <c r="K6" s="717"/>
      <c r="L6" s="717"/>
      <c r="M6" s="717"/>
      <c r="N6" s="717"/>
      <c r="O6" s="717"/>
      <c r="P6" s="717"/>
      <c r="Q6" s="717" t="s">
        <v>150</v>
      </c>
      <c r="R6" s="717" t="s">
        <v>130</v>
      </c>
      <c r="S6" s="717" t="s">
        <v>162</v>
      </c>
      <c r="T6" s="717"/>
      <c r="U6" s="717" t="s">
        <v>150</v>
      </c>
    </row>
    <row r="7" spans="1:21" ht="15.75" x14ac:dyDescent="0.25">
      <c r="A7" s="717"/>
      <c r="B7" s="717"/>
      <c r="C7" s="717"/>
      <c r="D7" s="717" t="s">
        <v>707</v>
      </c>
      <c r="E7" s="717" t="s">
        <v>708</v>
      </c>
      <c r="F7" s="717"/>
      <c r="G7" s="717"/>
      <c r="H7" s="717" t="s">
        <v>707</v>
      </c>
      <c r="I7" s="717" t="s">
        <v>708</v>
      </c>
      <c r="J7" s="717" t="s">
        <v>130</v>
      </c>
      <c r="K7" s="717" t="s">
        <v>368</v>
      </c>
      <c r="L7" s="717"/>
      <c r="M7" s="717"/>
      <c r="N7" s="717" t="s">
        <v>708</v>
      </c>
      <c r="O7" s="717"/>
      <c r="P7" s="717"/>
      <c r="Q7" s="717"/>
      <c r="R7" s="717"/>
      <c r="S7" s="717" t="s">
        <v>368</v>
      </c>
      <c r="T7" s="717" t="s">
        <v>96</v>
      </c>
      <c r="U7" s="717"/>
    </row>
    <row r="8" spans="1:21" ht="15.75" x14ac:dyDescent="0.25">
      <c r="A8" s="717"/>
      <c r="B8" s="717"/>
      <c r="C8" s="717"/>
      <c r="D8" s="717"/>
      <c r="E8" s="717"/>
      <c r="F8" s="717"/>
      <c r="G8" s="717"/>
      <c r="H8" s="717"/>
      <c r="I8" s="717"/>
      <c r="J8" s="717"/>
      <c r="K8" s="717" t="s">
        <v>130</v>
      </c>
      <c r="L8" s="717" t="s">
        <v>713</v>
      </c>
      <c r="M8" s="717"/>
      <c r="N8" s="717" t="s">
        <v>130</v>
      </c>
      <c r="O8" s="717" t="s">
        <v>713</v>
      </c>
      <c r="P8" s="717"/>
      <c r="Q8" s="717"/>
      <c r="R8" s="717"/>
      <c r="S8" s="717"/>
      <c r="T8" s="717"/>
      <c r="U8" s="717"/>
    </row>
    <row r="9" spans="1:21" ht="47.25" x14ac:dyDescent="0.25">
      <c r="A9" s="717"/>
      <c r="B9" s="717"/>
      <c r="C9" s="717"/>
      <c r="D9" s="717"/>
      <c r="E9" s="717"/>
      <c r="F9" s="717"/>
      <c r="G9" s="717"/>
      <c r="H9" s="717"/>
      <c r="I9" s="717"/>
      <c r="J9" s="717"/>
      <c r="K9" s="717"/>
      <c r="L9" s="29" t="s">
        <v>135</v>
      </c>
      <c r="M9" s="29" t="s">
        <v>709</v>
      </c>
      <c r="N9" s="717"/>
      <c r="O9" s="29" t="s">
        <v>135</v>
      </c>
      <c r="P9" s="29" t="s">
        <v>709</v>
      </c>
      <c r="Q9" s="717"/>
      <c r="R9" s="717"/>
      <c r="S9" s="717"/>
      <c r="T9" s="717"/>
      <c r="U9" s="717"/>
    </row>
    <row r="10" spans="1:21" ht="15.75" x14ac:dyDescent="0.25">
      <c r="A10" s="29" t="s">
        <v>15</v>
      </c>
      <c r="B10" s="29" t="s">
        <v>16</v>
      </c>
      <c r="C10" s="29">
        <v>1</v>
      </c>
      <c r="D10" s="29">
        <v>2</v>
      </c>
      <c r="E10" s="29">
        <v>3</v>
      </c>
      <c r="F10" s="29">
        <v>4</v>
      </c>
      <c r="G10" s="29">
        <v>5</v>
      </c>
      <c r="H10" s="29">
        <v>6</v>
      </c>
      <c r="I10" s="29">
        <v>7</v>
      </c>
      <c r="J10" s="29">
        <v>8</v>
      </c>
      <c r="K10" s="29">
        <v>9</v>
      </c>
      <c r="L10" s="29">
        <v>10</v>
      </c>
      <c r="M10" s="29">
        <v>11</v>
      </c>
      <c r="N10" s="29">
        <v>12</v>
      </c>
      <c r="O10" s="29">
        <v>13</v>
      </c>
      <c r="P10" s="29">
        <v>14</v>
      </c>
      <c r="Q10" s="29">
        <v>15</v>
      </c>
      <c r="R10" s="29" t="s">
        <v>847</v>
      </c>
      <c r="S10" s="29" t="s">
        <v>848</v>
      </c>
      <c r="T10" s="29" t="s">
        <v>849</v>
      </c>
      <c r="U10" s="29" t="s">
        <v>850</v>
      </c>
    </row>
    <row r="11" spans="1:21" ht="15.75" x14ac:dyDescent="0.25">
      <c r="A11" s="29"/>
      <c r="B11" s="30" t="s">
        <v>133</v>
      </c>
      <c r="C11" s="28"/>
      <c r="D11" s="28"/>
      <c r="E11" s="28"/>
      <c r="F11" s="28"/>
      <c r="G11" s="28"/>
      <c r="H11" s="28"/>
      <c r="I11" s="28"/>
      <c r="J11" s="28"/>
      <c r="K11" s="28"/>
      <c r="L11" s="28"/>
      <c r="M11" s="28"/>
      <c r="N11" s="28"/>
      <c r="O11" s="28"/>
      <c r="P11" s="28"/>
      <c r="Q11" s="28"/>
      <c r="R11" s="28"/>
      <c r="S11" s="28"/>
      <c r="T11" s="28"/>
      <c r="U11" s="28"/>
    </row>
    <row r="12" spans="1:21" ht="15.75" x14ac:dyDescent="0.25">
      <c r="A12" s="29" t="s">
        <v>83</v>
      </c>
      <c r="B12" s="30" t="s">
        <v>710</v>
      </c>
      <c r="C12" s="30"/>
      <c r="D12" s="30"/>
      <c r="E12" s="28"/>
      <c r="F12" s="28"/>
      <c r="G12" s="28"/>
      <c r="H12" s="28"/>
      <c r="I12" s="28"/>
      <c r="J12" s="28"/>
      <c r="K12" s="28"/>
      <c r="L12" s="28"/>
      <c r="M12" s="28"/>
      <c r="N12" s="28"/>
      <c r="O12" s="28"/>
      <c r="P12" s="28"/>
      <c r="Q12" s="28"/>
      <c r="R12" s="28"/>
      <c r="S12" s="28"/>
      <c r="T12" s="28"/>
      <c r="U12" s="28"/>
    </row>
    <row r="13" spans="1:21" ht="15.75" x14ac:dyDescent="0.25">
      <c r="A13" s="28">
        <v>1</v>
      </c>
      <c r="B13" s="31" t="s">
        <v>166</v>
      </c>
      <c r="C13" s="28"/>
      <c r="D13" s="28"/>
      <c r="E13" s="28"/>
      <c r="F13" s="28"/>
      <c r="G13" s="28"/>
      <c r="H13" s="28"/>
      <c r="I13" s="28"/>
      <c r="J13" s="28"/>
      <c r="K13" s="28"/>
      <c r="L13" s="28"/>
      <c r="M13" s="28"/>
      <c r="N13" s="28"/>
      <c r="O13" s="28"/>
      <c r="P13" s="28"/>
      <c r="Q13" s="28"/>
      <c r="R13" s="28"/>
      <c r="S13" s="28"/>
      <c r="T13" s="28"/>
      <c r="U13" s="28"/>
    </row>
    <row r="14" spans="1:21" ht="15.75" x14ac:dyDescent="0.25">
      <c r="A14" s="28">
        <v>2</v>
      </c>
      <c r="B14" s="31" t="s">
        <v>167</v>
      </c>
      <c r="C14" s="28"/>
      <c r="D14" s="28"/>
      <c r="E14" s="28"/>
      <c r="F14" s="28"/>
      <c r="G14" s="28"/>
      <c r="H14" s="28"/>
      <c r="I14" s="28"/>
      <c r="J14" s="28"/>
      <c r="K14" s="28"/>
      <c r="L14" s="28"/>
      <c r="M14" s="28"/>
      <c r="N14" s="28"/>
      <c r="O14" s="28"/>
      <c r="P14" s="28"/>
      <c r="Q14" s="28"/>
      <c r="R14" s="28"/>
      <c r="S14" s="28"/>
      <c r="T14" s="28"/>
      <c r="U14" s="28"/>
    </row>
    <row r="15" spans="1:21" ht="15.75" x14ac:dyDescent="0.25">
      <c r="A15" s="28">
        <v>3</v>
      </c>
      <c r="B15" s="31" t="s">
        <v>51</v>
      </c>
      <c r="C15" s="28"/>
      <c r="D15" s="28"/>
      <c r="E15" s="28"/>
      <c r="F15" s="28"/>
      <c r="G15" s="28"/>
      <c r="H15" s="28"/>
      <c r="I15" s="28"/>
      <c r="J15" s="28"/>
      <c r="K15" s="28"/>
      <c r="L15" s="28"/>
      <c r="M15" s="28"/>
      <c r="N15" s="28"/>
      <c r="O15" s="28"/>
      <c r="P15" s="28"/>
      <c r="Q15" s="28"/>
      <c r="R15" s="28"/>
      <c r="S15" s="28"/>
      <c r="T15" s="28"/>
      <c r="U15" s="28"/>
    </row>
    <row r="16" spans="1:21" ht="15.75" x14ac:dyDescent="0.25">
      <c r="A16" s="29" t="s">
        <v>70</v>
      </c>
      <c r="B16" s="30" t="s">
        <v>132</v>
      </c>
      <c r="C16" s="30"/>
      <c r="D16" s="30"/>
      <c r="E16" s="28"/>
      <c r="F16" s="28"/>
      <c r="G16" s="28"/>
      <c r="H16" s="28"/>
      <c r="I16" s="28"/>
      <c r="J16" s="28"/>
      <c r="K16" s="28"/>
      <c r="L16" s="28"/>
      <c r="M16" s="28"/>
      <c r="N16" s="28"/>
      <c r="O16" s="28"/>
      <c r="P16" s="28"/>
      <c r="Q16" s="28"/>
      <c r="R16" s="28"/>
      <c r="S16" s="28"/>
      <c r="T16" s="28"/>
      <c r="U16" s="28"/>
    </row>
    <row r="17" spans="1:21" ht="15.75" x14ac:dyDescent="0.25">
      <c r="A17" s="28">
        <v>1</v>
      </c>
      <c r="B17" s="31" t="s">
        <v>169</v>
      </c>
      <c r="C17" s="28"/>
      <c r="D17" s="28"/>
      <c r="E17" s="28"/>
      <c r="F17" s="28"/>
      <c r="G17" s="28"/>
      <c r="H17" s="28"/>
      <c r="I17" s="28"/>
      <c r="J17" s="28"/>
      <c r="K17" s="28"/>
      <c r="L17" s="28"/>
      <c r="M17" s="28"/>
      <c r="N17" s="28"/>
      <c r="O17" s="28"/>
      <c r="P17" s="28"/>
      <c r="Q17" s="28"/>
      <c r="R17" s="28"/>
      <c r="S17" s="28"/>
      <c r="T17" s="28"/>
      <c r="U17" s="28"/>
    </row>
    <row r="18" spans="1:21" ht="15.75" x14ac:dyDescent="0.25">
      <c r="A18" s="28">
        <v>2</v>
      </c>
      <c r="B18" s="31" t="s">
        <v>170</v>
      </c>
      <c r="C18" s="28"/>
      <c r="D18" s="28"/>
      <c r="E18" s="28"/>
      <c r="F18" s="28"/>
      <c r="G18" s="28"/>
      <c r="H18" s="28"/>
      <c r="I18" s="28"/>
      <c r="J18" s="28"/>
      <c r="K18" s="28"/>
      <c r="L18" s="28"/>
      <c r="M18" s="28"/>
      <c r="N18" s="28"/>
      <c r="O18" s="28"/>
      <c r="P18" s="28"/>
      <c r="Q18" s="28"/>
      <c r="R18" s="28"/>
      <c r="S18" s="28"/>
      <c r="T18" s="28"/>
      <c r="U18" s="28"/>
    </row>
    <row r="19" spans="1:21" ht="15.75" x14ac:dyDescent="0.25">
      <c r="A19" s="28">
        <v>3</v>
      </c>
      <c r="B19" s="31" t="s">
        <v>645</v>
      </c>
      <c r="C19" s="28"/>
      <c r="D19" s="28"/>
      <c r="E19" s="28"/>
      <c r="F19" s="28"/>
      <c r="G19" s="28"/>
      <c r="H19" s="28"/>
      <c r="I19" s="28"/>
      <c r="J19" s="28"/>
      <c r="K19" s="28"/>
      <c r="L19" s="28"/>
      <c r="M19" s="28"/>
      <c r="N19" s="28"/>
      <c r="O19" s="28"/>
      <c r="P19" s="28"/>
      <c r="Q19" s="28"/>
      <c r="R19" s="28"/>
      <c r="S19" s="28"/>
      <c r="T19" s="28"/>
      <c r="U19" s="28"/>
    </row>
    <row r="20" spans="1:21" ht="15.75" x14ac:dyDescent="0.25">
      <c r="A20" s="28">
        <v>4</v>
      </c>
      <c r="B20" s="31" t="s">
        <v>172</v>
      </c>
      <c r="C20" s="28"/>
      <c r="D20" s="28"/>
      <c r="E20" s="28"/>
      <c r="F20" s="28"/>
      <c r="G20" s="28"/>
      <c r="H20" s="28"/>
      <c r="I20" s="28"/>
      <c r="J20" s="28"/>
      <c r="K20" s="28"/>
      <c r="L20" s="28"/>
      <c r="M20" s="28"/>
      <c r="N20" s="28"/>
      <c r="O20" s="28"/>
      <c r="P20" s="28"/>
      <c r="Q20" s="28"/>
      <c r="R20" s="28"/>
      <c r="S20" s="28"/>
      <c r="T20" s="28"/>
      <c r="U20" s="28"/>
    </row>
    <row r="21" spans="1:21" ht="15.75" x14ac:dyDescent="0.25">
      <c r="A21" s="28">
        <v>5</v>
      </c>
      <c r="B21" s="31" t="s">
        <v>711</v>
      </c>
      <c r="C21" s="28"/>
      <c r="D21" s="28"/>
      <c r="E21" s="28"/>
      <c r="F21" s="28"/>
      <c r="G21" s="28"/>
      <c r="H21" s="28"/>
      <c r="I21" s="28"/>
      <c r="J21" s="28"/>
      <c r="K21" s="28"/>
      <c r="L21" s="28"/>
      <c r="M21" s="28"/>
      <c r="N21" s="28"/>
      <c r="O21" s="28"/>
      <c r="P21" s="28"/>
      <c r="Q21" s="28"/>
      <c r="R21" s="28"/>
      <c r="S21" s="28"/>
      <c r="T21" s="28"/>
      <c r="U21" s="28"/>
    </row>
    <row r="22" spans="1:21" ht="15.75" x14ac:dyDescent="0.25">
      <c r="A22" s="28">
        <v>6</v>
      </c>
      <c r="B22" s="31" t="s">
        <v>174</v>
      </c>
      <c r="C22" s="28"/>
      <c r="D22" s="28"/>
      <c r="E22" s="28"/>
      <c r="F22" s="28"/>
      <c r="G22" s="28"/>
      <c r="H22" s="28"/>
      <c r="I22" s="28"/>
      <c r="J22" s="28"/>
      <c r="K22" s="28"/>
      <c r="L22" s="28"/>
      <c r="M22" s="28"/>
      <c r="N22" s="28"/>
      <c r="O22" s="28"/>
      <c r="P22" s="28"/>
      <c r="Q22" s="28"/>
      <c r="R22" s="28"/>
      <c r="S22" s="28"/>
      <c r="T22" s="28"/>
      <c r="U22" s="28"/>
    </row>
    <row r="23" spans="1:21" ht="15.75" x14ac:dyDescent="0.25">
      <c r="A23" s="28">
        <v>7</v>
      </c>
      <c r="B23" s="31" t="s">
        <v>175</v>
      </c>
      <c r="C23" s="28"/>
      <c r="D23" s="28"/>
      <c r="E23" s="28"/>
      <c r="F23" s="28"/>
      <c r="G23" s="28"/>
      <c r="H23" s="28"/>
      <c r="I23" s="28"/>
      <c r="J23" s="28"/>
      <c r="K23" s="28"/>
      <c r="L23" s="28"/>
      <c r="M23" s="28"/>
      <c r="N23" s="28"/>
      <c r="O23" s="28"/>
      <c r="P23" s="28"/>
      <c r="Q23" s="28"/>
      <c r="R23" s="28"/>
      <c r="S23" s="28"/>
      <c r="T23" s="28"/>
      <c r="U23" s="28"/>
    </row>
    <row r="24" spans="1:21" ht="15.75" x14ac:dyDescent="0.25">
      <c r="A24" s="28">
        <v>8</v>
      </c>
      <c r="B24" s="31" t="s">
        <v>647</v>
      </c>
      <c r="C24" s="28"/>
      <c r="D24" s="28"/>
      <c r="E24" s="28"/>
      <c r="F24" s="28"/>
      <c r="G24" s="28"/>
      <c r="H24" s="28"/>
      <c r="I24" s="28"/>
      <c r="J24" s="28"/>
      <c r="K24" s="28"/>
      <c r="L24" s="28"/>
      <c r="M24" s="28"/>
      <c r="N24" s="28"/>
      <c r="O24" s="28"/>
      <c r="P24" s="28"/>
      <c r="Q24" s="28"/>
      <c r="R24" s="28"/>
      <c r="S24" s="28"/>
      <c r="T24" s="28"/>
      <c r="U24" s="28"/>
    </row>
    <row r="25" spans="1:21" ht="15.75" x14ac:dyDescent="0.25">
      <c r="A25" s="28">
        <v>9</v>
      </c>
      <c r="B25" s="31" t="s">
        <v>201</v>
      </c>
      <c r="C25" s="28"/>
      <c r="D25" s="28"/>
      <c r="E25" s="28"/>
      <c r="F25" s="28"/>
      <c r="G25" s="28"/>
      <c r="H25" s="28"/>
      <c r="I25" s="28"/>
      <c r="J25" s="28"/>
      <c r="K25" s="28"/>
      <c r="L25" s="28"/>
      <c r="M25" s="28"/>
      <c r="N25" s="28"/>
      <c r="O25" s="28"/>
      <c r="P25" s="28"/>
      <c r="Q25" s="28"/>
      <c r="R25" s="28"/>
      <c r="S25" s="28"/>
      <c r="T25" s="28"/>
      <c r="U25" s="28"/>
    </row>
    <row r="26" spans="1:21" ht="44.25" customHeight="1" x14ac:dyDescent="0.25">
      <c r="A26" s="818" t="s">
        <v>712</v>
      </c>
      <c r="B26" s="818"/>
      <c r="C26" s="818"/>
      <c r="D26" s="818"/>
      <c r="E26" s="818"/>
      <c r="F26" s="818"/>
      <c r="G26" s="818"/>
      <c r="H26" s="818"/>
      <c r="I26" s="818"/>
      <c r="J26" s="818"/>
      <c r="K26" s="818"/>
      <c r="L26" s="818"/>
      <c r="M26" s="818"/>
      <c r="N26" s="818"/>
      <c r="O26" s="818"/>
      <c r="P26" s="818"/>
      <c r="Q26" s="818"/>
      <c r="R26" s="818"/>
      <c r="S26" s="818"/>
      <c r="T26" s="818"/>
      <c r="U26" s="818"/>
    </row>
    <row r="27" spans="1:21" ht="15.75" x14ac:dyDescent="0.25">
      <c r="A27" s="47"/>
    </row>
  </sheetData>
  <mergeCells count="31">
    <mergeCell ref="A26:U26"/>
    <mergeCell ref="K7:M7"/>
    <mergeCell ref="N7:P7"/>
    <mergeCell ref="S7:S9"/>
    <mergeCell ref="T7:T9"/>
    <mergeCell ref="I7:I9"/>
    <mergeCell ref="A5:A9"/>
    <mergeCell ref="E7:E9"/>
    <mergeCell ref="B5:B9"/>
    <mergeCell ref="H6:I6"/>
    <mergeCell ref="O8:P8"/>
    <mergeCell ref="N8:N9"/>
    <mergeCell ref="R6:R9"/>
    <mergeCell ref="H7:H9"/>
    <mergeCell ref="D6:E6"/>
    <mergeCell ref="A2:U2"/>
    <mergeCell ref="A3:U3"/>
    <mergeCell ref="J7:J9"/>
    <mergeCell ref="K8:K9"/>
    <mergeCell ref="R5:U5"/>
    <mergeCell ref="D7:D9"/>
    <mergeCell ref="C5:F5"/>
    <mergeCell ref="G5:Q5"/>
    <mergeCell ref="J6:P6"/>
    <mergeCell ref="G6:G9"/>
    <mergeCell ref="C6:C9"/>
    <mergeCell ref="U6:U9"/>
    <mergeCell ref="L8:M8"/>
    <mergeCell ref="Q6:Q9"/>
    <mergeCell ref="S6:T6"/>
    <mergeCell ref="F6:F9"/>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00B0F0"/>
  </sheetPr>
  <dimension ref="A1:AD27"/>
  <sheetViews>
    <sheetView workbookViewId="0"/>
  </sheetViews>
  <sheetFormatPr defaultRowHeight="15" x14ac:dyDescent="0.25"/>
  <cols>
    <col min="1" max="1" width="6.85546875" customWidth="1"/>
    <col min="2" max="2" width="33.85546875" customWidth="1"/>
  </cols>
  <sheetData>
    <row r="1" spans="1:30" ht="15.75" x14ac:dyDescent="0.25">
      <c r="AD1" s="25" t="s">
        <v>851</v>
      </c>
    </row>
    <row r="2" spans="1:30" ht="15.75" x14ac:dyDescent="0.25">
      <c r="A2" s="716" t="s">
        <v>852</v>
      </c>
      <c r="B2" s="716"/>
      <c r="C2" s="716"/>
      <c r="D2" s="716"/>
      <c r="E2" s="716"/>
      <c r="F2" s="716"/>
      <c r="G2" s="716"/>
      <c r="H2" s="716"/>
      <c r="I2" s="716"/>
      <c r="J2" s="716"/>
      <c r="K2" s="716"/>
      <c r="L2" s="716"/>
      <c r="M2" s="716"/>
      <c r="N2" s="716"/>
      <c r="O2" s="716"/>
      <c r="P2" s="716"/>
      <c r="Q2" s="716"/>
      <c r="R2" s="716"/>
      <c r="S2" s="716"/>
      <c r="T2" s="716"/>
      <c r="U2" s="716"/>
      <c r="V2" s="716"/>
      <c r="W2" s="716"/>
      <c r="X2" s="716"/>
      <c r="Y2" s="716"/>
      <c r="Z2" s="716"/>
      <c r="AA2" s="716"/>
      <c r="AB2" s="716"/>
      <c r="AC2" s="716"/>
      <c r="AD2" s="716"/>
    </row>
    <row r="3" spans="1:30" ht="15.75" x14ac:dyDescent="0.25">
      <c r="A3" s="716" t="s">
        <v>126</v>
      </c>
      <c r="B3" s="716"/>
      <c r="C3" s="716"/>
      <c r="D3" s="716"/>
      <c r="E3" s="716"/>
      <c r="F3" s="716"/>
      <c r="G3" s="716"/>
      <c r="H3" s="716"/>
      <c r="I3" s="716"/>
      <c r="J3" s="716"/>
      <c r="K3" s="716"/>
      <c r="L3" s="716"/>
      <c r="M3" s="716"/>
      <c r="N3" s="716"/>
      <c r="O3" s="716"/>
      <c r="P3" s="716"/>
      <c r="Q3" s="716"/>
      <c r="R3" s="716"/>
      <c r="S3" s="716"/>
      <c r="T3" s="716"/>
      <c r="U3" s="716"/>
      <c r="V3" s="716"/>
      <c r="W3" s="716"/>
      <c r="X3" s="716"/>
      <c r="Y3" s="716"/>
      <c r="Z3" s="716"/>
      <c r="AA3" s="716"/>
      <c r="AB3" s="716"/>
      <c r="AC3" s="716"/>
      <c r="AD3" s="716"/>
    </row>
    <row r="4" spans="1:30" ht="15.75" x14ac:dyDescent="0.25">
      <c r="AD4" s="26" t="s">
        <v>56</v>
      </c>
    </row>
    <row r="5" spans="1:30" ht="15.75" x14ac:dyDescent="0.25">
      <c r="A5" s="717" t="s">
        <v>3</v>
      </c>
      <c r="B5" s="717" t="s">
        <v>180</v>
      </c>
      <c r="C5" s="717" t="s">
        <v>181</v>
      </c>
      <c r="D5" s="717" t="s">
        <v>182</v>
      </c>
      <c r="E5" s="717" t="s">
        <v>183</v>
      </c>
      <c r="F5" s="717" t="s">
        <v>184</v>
      </c>
      <c r="G5" s="717"/>
      <c r="H5" s="717"/>
      <c r="I5" s="717"/>
      <c r="J5" s="717"/>
      <c r="K5" s="717" t="s">
        <v>738</v>
      </c>
      <c r="L5" s="717"/>
      <c r="M5" s="717"/>
      <c r="N5" s="717"/>
      <c r="O5" s="717" t="s">
        <v>739</v>
      </c>
      <c r="P5" s="717"/>
      <c r="Q5" s="717"/>
      <c r="R5" s="717"/>
      <c r="S5" s="717" t="s">
        <v>853</v>
      </c>
      <c r="T5" s="717"/>
      <c r="U5" s="717"/>
      <c r="V5" s="717"/>
      <c r="W5" s="717" t="s">
        <v>854</v>
      </c>
      <c r="X5" s="717"/>
      <c r="Y5" s="717"/>
      <c r="Z5" s="717"/>
      <c r="AA5" s="717" t="s">
        <v>376</v>
      </c>
      <c r="AB5" s="717"/>
      <c r="AC5" s="717"/>
      <c r="AD5" s="717"/>
    </row>
    <row r="6" spans="1:30" ht="14.25" customHeight="1" x14ac:dyDescent="0.25">
      <c r="A6" s="717"/>
      <c r="B6" s="717"/>
      <c r="C6" s="717"/>
      <c r="D6" s="717"/>
      <c r="E6" s="717"/>
      <c r="F6" s="717" t="s">
        <v>187</v>
      </c>
      <c r="G6" s="717" t="s">
        <v>740</v>
      </c>
      <c r="H6" s="717"/>
      <c r="I6" s="717"/>
      <c r="J6" s="717"/>
      <c r="K6" s="717"/>
      <c r="L6" s="717"/>
      <c r="M6" s="717"/>
      <c r="N6" s="717"/>
      <c r="O6" s="717"/>
      <c r="P6" s="717"/>
      <c r="Q6" s="717"/>
      <c r="R6" s="717"/>
      <c r="S6" s="717"/>
      <c r="T6" s="717"/>
      <c r="U6" s="717"/>
      <c r="V6" s="717"/>
      <c r="W6" s="717"/>
      <c r="X6" s="717"/>
      <c r="Y6" s="717"/>
      <c r="Z6" s="717"/>
      <c r="AA6" s="717"/>
      <c r="AB6" s="717"/>
      <c r="AC6" s="717"/>
      <c r="AD6" s="717"/>
    </row>
    <row r="7" spans="1:30" ht="21.75" customHeight="1" x14ac:dyDescent="0.25">
      <c r="A7" s="717"/>
      <c r="B7" s="717"/>
      <c r="C7" s="717"/>
      <c r="D7" s="717"/>
      <c r="E7" s="717"/>
      <c r="F7" s="717"/>
      <c r="G7" s="717" t="s">
        <v>189</v>
      </c>
      <c r="H7" s="717" t="s">
        <v>741</v>
      </c>
      <c r="I7" s="717"/>
      <c r="J7" s="717"/>
      <c r="K7" s="717" t="s">
        <v>130</v>
      </c>
      <c r="L7" s="717" t="s">
        <v>741</v>
      </c>
      <c r="M7" s="717"/>
      <c r="N7" s="717"/>
      <c r="O7" s="717" t="s">
        <v>130</v>
      </c>
      <c r="P7" s="717" t="s">
        <v>741</v>
      </c>
      <c r="Q7" s="717"/>
      <c r="R7" s="717"/>
      <c r="S7" s="717" t="s">
        <v>130</v>
      </c>
      <c r="T7" s="717" t="s">
        <v>741</v>
      </c>
      <c r="U7" s="717"/>
      <c r="V7" s="717"/>
      <c r="W7" s="717" t="s">
        <v>130</v>
      </c>
      <c r="X7" s="717" t="s">
        <v>741</v>
      </c>
      <c r="Y7" s="717"/>
      <c r="Z7" s="717"/>
      <c r="AA7" s="717" t="s">
        <v>130</v>
      </c>
      <c r="AB7" s="717" t="s">
        <v>741</v>
      </c>
      <c r="AC7" s="717"/>
      <c r="AD7" s="717"/>
    </row>
    <row r="8" spans="1:30" ht="95.25" customHeight="1" x14ac:dyDescent="0.25">
      <c r="A8" s="717"/>
      <c r="B8" s="717"/>
      <c r="C8" s="717"/>
      <c r="D8" s="717"/>
      <c r="E8" s="717"/>
      <c r="F8" s="717"/>
      <c r="G8" s="717"/>
      <c r="H8" s="29" t="s">
        <v>742</v>
      </c>
      <c r="I8" s="29" t="s">
        <v>217</v>
      </c>
      <c r="J8" s="29" t="s">
        <v>686</v>
      </c>
      <c r="K8" s="717"/>
      <c r="L8" s="29" t="s">
        <v>742</v>
      </c>
      <c r="M8" s="29" t="s">
        <v>217</v>
      </c>
      <c r="N8" s="29" t="s">
        <v>686</v>
      </c>
      <c r="O8" s="717"/>
      <c r="P8" s="29" t="s">
        <v>742</v>
      </c>
      <c r="Q8" s="29" t="s">
        <v>217</v>
      </c>
      <c r="R8" s="29" t="s">
        <v>686</v>
      </c>
      <c r="S8" s="717"/>
      <c r="T8" s="29" t="s">
        <v>742</v>
      </c>
      <c r="U8" s="29" t="s">
        <v>217</v>
      </c>
      <c r="V8" s="29" t="s">
        <v>686</v>
      </c>
      <c r="W8" s="717"/>
      <c r="X8" s="29" t="s">
        <v>742</v>
      </c>
      <c r="Y8" s="29" t="s">
        <v>217</v>
      </c>
      <c r="Z8" s="29" t="s">
        <v>686</v>
      </c>
      <c r="AA8" s="717"/>
      <c r="AB8" s="29" t="s">
        <v>742</v>
      </c>
      <c r="AC8" s="29" t="s">
        <v>217</v>
      </c>
      <c r="AD8" s="29" t="s">
        <v>686</v>
      </c>
    </row>
    <row r="9" spans="1:30" s="38" customFormat="1" ht="12.75" x14ac:dyDescent="0.2">
      <c r="A9" s="37" t="s">
        <v>15</v>
      </c>
      <c r="B9" s="37" t="s">
        <v>16</v>
      </c>
      <c r="C9" s="37">
        <v>1</v>
      </c>
      <c r="D9" s="37">
        <v>2</v>
      </c>
      <c r="E9" s="37">
        <v>3</v>
      </c>
      <c r="F9" s="37">
        <v>4</v>
      </c>
      <c r="G9" s="37">
        <v>5</v>
      </c>
      <c r="H9" s="37">
        <v>6</v>
      </c>
      <c r="I9" s="37">
        <v>7</v>
      </c>
      <c r="J9" s="37">
        <v>8</v>
      </c>
      <c r="K9" s="37">
        <v>9</v>
      </c>
      <c r="L9" s="37">
        <v>10</v>
      </c>
      <c r="M9" s="37">
        <v>11</v>
      </c>
      <c r="N9" s="37">
        <v>12</v>
      </c>
      <c r="O9" s="37">
        <v>13</v>
      </c>
      <c r="P9" s="37">
        <v>14</v>
      </c>
      <c r="Q9" s="37">
        <v>15</v>
      </c>
      <c r="R9" s="37">
        <v>16</v>
      </c>
      <c r="S9" s="37">
        <v>17</v>
      </c>
      <c r="T9" s="37">
        <v>18</v>
      </c>
      <c r="U9" s="37">
        <v>19</v>
      </c>
      <c r="V9" s="37">
        <v>20</v>
      </c>
      <c r="W9" s="37">
        <v>21</v>
      </c>
      <c r="X9" s="37">
        <v>22</v>
      </c>
      <c r="Y9" s="37">
        <v>23</v>
      </c>
      <c r="Z9" s="37">
        <v>24</v>
      </c>
      <c r="AA9" s="37" t="s">
        <v>855</v>
      </c>
      <c r="AB9" s="37" t="s">
        <v>856</v>
      </c>
      <c r="AC9" s="37" t="s">
        <v>857</v>
      </c>
      <c r="AD9" s="37" t="s">
        <v>858</v>
      </c>
    </row>
    <row r="10" spans="1:30" ht="15.75" x14ac:dyDescent="0.25">
      <c r="A10" s="30"/>
      <c r="B10" s="29" t="s">
        <v>130</v>
      </c>
      <c r="C10" s="29"/>
      <c r="D10" s="29"/>
      <c r="E10" s="29"/>
      <c r="F10" s="29"/>
      <c r="G10" s="29"/>
      <c r="H10" s="29"/>
      <c r="I10" s="29"/>
      <c r="J10" s="29"/>
      <c r="K10" s="29"/>
      <c r="L10" s="29"/>
      <c r="M10" s="29"/>
      <c r="N10" s="31"/>
      <c r="O10" s="31"/>
      <c r="P10" s="31"/>
      <c r="Q10" s="31"/>
      <c r="R10" s="31"/>
      <c r="S10" s="31"/>
      <c r="T10" s="31"/>
      <c r="U10" s="31"/>
      <c r="V10" s="31"/>
      <c r="W10" s="31"/>
      <c r="X10" s="31"/>
      <c r="Y10" s="31"/>
      <c r="Z10" s="31"/>
      <c r="AA10" s="31"/>
      <c r="AB10" s="31"/>
      <c r="AC10" s="31"/>
      <c r="AD10" s="31"/>
    </row>
    <row r="11" spans="1:30" ht="31.5" x14ac:dyDescent="0.25">
      <c r="A11" s="29" t="s">
        <v>15</v>
      </c>
      <c r="B11" s="30" t="s">
        <v>191</v>
      </c>
      <c r="C11" s="28"/>
      <c r="D11" s="28"/>
      <c r="E11" s="28"/>
      <c r="F11" s="28"/>
      <c r="G11" s="28"/>
      <c r="H11" s="28"/>
      <c r="I11" s="28"/>
      <c r="J11" s="28"/>
      <c r="K11" s="29"/>
      <c r="L11" s="29"/>
      <c r="M11" s="29"/>
      <c r="N11" s="31"/>
      <c r="O11" s="31"/>
      <c r="P11" s="31"/>
      <c r="Q11" s="31"/>
      <c r="R11" s="31"/>
      <c r="S11" s="31"/>
      <c r="T11" s="31"/>
      <c r="U11" s="31"/>
      <c r="V11" s="31"/>
      <c r="W11" s="31"/>
      <c r="X11" s="31"/>
      <c r="Y11" s="31"/>
      <c r="Z11" s="31"/>
      <c r="AA11" s="31"/>
      <c r="AB11" s="31"/>
      <c r="AC11" s="31"/>
      <c r="AD11" s="31"/>
    </row>
    <row r="12" spans="1:30" ht="31.5" x14ac:dyDescent="0.25">
      <c r="A12" s="29" t="s">
        <v>83</v>
      </c>
      <c r="B12" s="30" t="s">
        <v>192</v>
      </c>
      <c r="C12" s="28"/>
      <c r="D12" s="28"/>
      <c r="E12" s="28"/>
      <c r="F12" s="28"/>
      <c r="G12" s="28"/>
      <c r="H12" s="28"/>
      <c r="I12" s="28"/>
      <c r="J12" s="28"/>
      <c r="K12" s="28"/>
      <c r="L12" s="29"/>
      <c r="M12" s="29"/>
      <c r="N12" s="31"/>
      <c r="O12" s="31"/>
      <c r="P12" s="31"/>
      <c r="Q12" s="31"/>
      <c r="R12" s="31"/>
      <c r="S12" s="31"/>
      <c r="T12" s="31"/>
      <c r="U12" s="31"/>
      <c r="V12" s="31"/>
      <c r="W12" s="31"/>
      <c r="X12" s="31"/>
      <c r="Y12" s="31"/>
      <c r="Z12" s="31"/>
      <c r="AA12" s="31"/>
      <c r="AB12" s="31"/>
      <c r="AC12" s="31"/>
      <c r="AD12" s="31"/>
    </row>
    <row r="13" spans="1:30" ht="15.75" x14ac:dyDescent="0.25">
      <c r="A13" s="29">
        <v>1</v>
      </c>
      <c r="B13" s="30" t="s">
        <v>193</v>
      </c>
      <c r="C13" s="28"/>
      <c r="D13" s="28"/>
      <c r="E13" s="28"/>
      <c r="F13" s="28"/>
      <c r="G13" s="28"/>
      <c r="H13" s="28"/>
      <c r="I13" s="28"/>
      <c r="J13" s="28"/>
      <c r="K13" s="28"/>
      <c r="L13" s="28"/>
      <c r="M13" s="28"/>
      <c r="N13" s="31"/>
      <c r="O13" s="31"/>
      <c r="P13" s="31"/>
      <c r="Q13" s="31"/>
      <c r="R13" s="31"/>
      <c r="S13" s="31"/>
      <c r="T13" s="31"/>
      <c r="U13" s="31"/>
      <c r="V13" s="31"/>
      <c r="W13" s="31"/>
      <c r="X13" s="31"/>
      <c r="Y13" s="31"/>
      <c r="Z13" s="31"/>
      <c r="AA13" s="31"/>
      <c r="AB13" s="31"/>
      <c r="AC13" s="31"/>
      <c r="AD13" s="31"/>
    </row>
    <row r="14" spans="1:30" ht="15.75" x14ac:dyDescent="0.25">
      <c r="A14" s="28" t="s">
        <v>22</v>
      </c>
      <c r="B14" s="31" t="s">
        <v>194</v>
      </c>
      <c r="C14" s="28"/>
      <c r="D14" s="28"/>
      <c r="E14" s="28"/>
      <c r="F14" s="28"/>
      <c r="G14" s="28"/>
      <c r="H14" s="28"/>
      <c r="I14" s="28"/>
      <c r="J14" s="28"/>
      <c r="K14" s="28"/>
      <c r="L14" s="28"/>
      <c r="M14" s="28"/>
      <c r="N14" s="31"/>
      <c r="O14" s="31"/>
      <c r="P14" s="31"/>
      <c r="Q14" s="31"/>
      <c r="R14" s="31"/>
      <c r="S14" s="31"/>
      <c r="T14" s="31"/>
      <c r="U14" s="31"/>
      <c r="V14" s="31"/>
      <c r="W14" s="31"/>
      <c r="X14" s="31"/>
      <c r="Y14" s="31"/>
      <c r="Z14" s="31"/>
      <c r="AA14" s="31"/>
      <c r="AB14" s="31"/>
      <c r="AC14" s="31"/>
      <c r="AD14" s="31"/>
    </row>
    <row r="15" spans="1:30" ht="15.75" x14ac:dyDescent="0.25">
      <c r="A15" s="28" t="s">
        <v>22</v>
      </c>
      <c r="B15" s="31" t="s">
        <v>177</v>
      </c>
      <c r="C15" s="28"/>
      <c r="D15" s="28"/>
      <c r="E15" s="28"/>
      <c r="F15" s="28"/>
      <c r="G15" s="28"/>
      <c r="H15" s="28"/>
      <c r="I15" s="28"/>
      <c r="J15" s="28"/>
      <c r="K15" s="28"/>
      <c r="L15" s="28"/>
      <c r="M15" s="28"/>
      <c r="N15" s="31"/>
      <c r="O15" s="31"/>
      <c r="P15" s="31"/>
      <c r="Q15" s="31"/>
      <c r="R15" s="31"/>
      <c r="S15" s="31"/>
      <c r="T15" s="31"/>
      <c r="U15" s="31"/>
      <c r="V15" s="31"/>
      <c r="W15" s="31"/>
      <c r="X15" s="31"/>
      <c r="Y15" s="31"/>
      <c r="Z15" s="31"/>
      <c r="AA15" s="31"/>
      <c r="AB15" s="31"/>
      <c r="AC15" s="31"/>
      <c r="AD15" s="31"/>
    </row>
    <row r="16" spans="1:30" ht="15.75" x14ac:dyDescent="0.25">
      <c r="A16" s="29">
        <v>2</v>
      </c>
      <c r="B16" s="30" t="s">
        <v>195</v>
      </c>
      <c r="C16" s="28"/>
      <c r="D16" s="28"/>
      <c r="E16" s="28"/>
      <c r="F16" s="28"/>
      <c r="G16" s="28"/>
      <c r="H16" s="28"/>
      <c r="I16" s="28"/>
      <c r="J16" s="28"/>
      <c r="K16" s="28"/>
      <c r="L16" s="28"/>
      <c r="M16" s="28"/>
      <c r="N16" s="31"/>
      <c r="O16" s="31"/>
      <c r="P16" s="31"/>
      <c r="Q16" s="31"/>
      <c r="R16" s="31"/>
      <c r="S16" s="31"/>
      <c r="T16" s="31"/>
      <c r="U16" s="31"/>
      <c r="V16" s="31"/>
      <c r="W16" s="31"/>
      <c r="X16" s="31"/>
      <c r="Y16" s="31"/>
      <c r="Z16" s="31"/>
      <c r="AA16" s="31"/>
      <c r="AB16" s="31"/>
      <c r="AC16" s="31"/>
      <c r="AD16" s="31"/>
    </row>
    <row r="17" spans="1:30" ht="31.5" x14ac:dyDescent="0.25">
      <c r="A17" s="29" t="s">
        <v>144</v>
      </c>
      <c r="B17" s="30" t="s">
        <v>196</v>
      </c>
      <c r="C17" s="28"/>
      <c r="D17" s="28"/>
      <c r="E17" s="28"/>
      <c r="F17" s="28"/>
      <c r="G17" s="28"/>
      <c r="H17" s="28"/>
      <c r="I17" s="28"/>
      <c r="J17" s="28"/>
      <c r="K17" s="28"/>
      <c r="L17" s="28"/>
      <c r="M17" s="28"/>
      <c r="N17" s="31"/>
      <c r="O17" s="31"/>
      <c r="P17" s="31"/>
      <c r="Q17" s="31"/>
      <c r="R17" s="31"/>
      <c r="S17" s="31"/>
      <c r="T17" s="31"/>
      <c r="U17" s="31"/>
      <c r="V17" s="31"/>
      <c r="W17" s="31"/>
      <c r="X17" s="31"/>
      <c r="Y17" s="31"/>
      <c r="Z17" s="31"/>
      <c r="AA17" s="31"/>
      <c r="AB17" s="31"/>
      <c r="AC17" s="31"/>
      <c r="AD17" s="31"/>
    </row>
    <row r="18" spans="1:30" ht="15.75" x14ac:dyDescent="0.25">
      <c r="A18" s="28" t="s">
        <v>22</v>
      </c>
      <c r="B18" s="31" t="s">
        <v>197</v>
      </c>
      <c r="C18" s="28"/>
      <c r="D18" s="28"/>
      <c r="E18" s="28"/>
      <c r="F18" s="28"/>
      <c r="G18" s="28"/>
      <c r="H18" s="28"/>
      <c r="I18" s="28"/>
      <c r="J18" s="28"/>
      <c r="K18" s="28"/>
      <c r="L18" s="28"/>
      <c r="M18" s="28"/>
      <c r="N18" s="31"/>
      <c r="O18" s="31"/>
      <c r="P18" s="31"/>
      <c r="Q18" s="31"/>
      <c r="R18" s="31"/>
      <c r="S18" s="31"/>
      <c r="T18" s="31"/>
      <c r="U18" s="31"/>
      <c r="V18" s="31"/>
      <c r="W18" s="31"/>
      <c r="X18" s="31"/>
      <c r="Y18" s="31"/>
      <c r="Z18" s="31"/>
      <c r="AA18" s="31"/>
      <c r="AB18" s="31"/>
      <c r="AC18" s="31"/>
      <c r="AD18" s="31"/>
    </row>
    <row r="19" spans="1:30" ht="15.75" x14ac:dyDescent="0.25">
      <c r="A19" s="28" t="s">
        <v>22</v>
      </c>
      <c r="B19" s="31" t="s">
        <v>198</v>
      </c>
      <c r="C19" s="28"/>
      <c r="D19" s="28"/>
      <c r="E19" s="28"/>
      <c r="F19" s="28"/>
      <c r="G19" s="28"/>
      <c r="H19" s="28"/>
      <c r="I19" s="28"/>
      <c r="J19" s="28"/>
      <c r="K19" s="28"/>
      <c r="L19" s="28"/>
      <c r="M19" s="28"/>
      <c r="N19" s="31"/>
      <c r="O19" s="31"/>
      <c r="P19" s="31"/>
      <c r="Q19" s="31"/>
      <c r="R19" s="31"/>
      <c r="S19" s="31"/>
      <c r="T19" s="31"/>
      <c r="U19" s="31"/>
      <c r="V19" s="31"/>
      <c r="W19" s="31"/>
      <c r="X19" s="31"/>
      <c r="Y19" s="31"/>
      <c r="Z19" s="31"/>
      <c r="AA19" s="31"/>
      <c r="AB19" s="31"/>
      <c r="AC19" s="31"/>
      <c r="AD19" s="31"/>
    </row>
    <row r="20" spans="1:30" ht="31.5" x14ac:dyDescent="0.25">
      <c r="A20" s="29" t="s">
        <v>146</v>
      </c>
      <c r="B20" s="30" t="s">
        <v>199</v>
      </c>
      <c r="C20" s="28"/>
      <c r="D20" s="28"/>
      <c r="E20" s="28"/>
      <c r="F20" s="28"/>
      <c r="G20" s="28"/>
      <c r="H20" s="28"/>
      <c r="I20" s="28"/>
      <c r="J20" s="28"/>
      <c r="K20" s="28"/>
      <c r="L20" s="28"/>
      <c r="M20" s="28"/>
      <c r="N20" s="31"/>
      <c r="O20" s="31"/>
      <c r="P20" s="31"/>
      <c r="Q20" s="31"/>
      <c r="R20" s="31"/>
      <c r="S20" s="31"/>
      <c r="T20" s="31"/>
      <c r="U20" s="31"/>
      <c r="V20" s="31"/>
      <c r="W20" s="31"/>
      <c r="X20" s="31"/>
      <c r="Y20" s="31"/>
      <c r="Z20" s="31"/>
      <c r="AA20" s="31"/>
      <c r="AB20" s="31"/>
      <c r="AC20" s="31"/>
      <c r="AD20" s="31"/>
    </row>
    <row r="21" spans="1:30" ht="15.75" x14ac:dyDescent="0.25">
      <c r="A21" s="28" t="s">
        <v>22</v>
      </c>
      <c r="B21" s="31" t="s">
        <v>200</v>
      </c>
      <c r="C21" s="28"/>
      <c r="D21" s="28"/>
      <c r="E21" s="28"/>
      <c r="F21" s="28"/>
      <c r="G21" s="28"/>
      <c r="H21" s="28"/>
      <c r="I21" s="28"/>
      <c r="J21" s="28"/>
      <c r="K21" s="28"/>
      <c r="L21" s="28"/>
      <c r="M21" s="28"/>
      <c r="N21" s="31"/>
      <c r="O21" s="31"/>
      <c r="P21" s="31"/>
      <c r="Q21" s="31"/>
      <c r="R21" s="31"/>
      <c r="S21" s="31"/>
      <c r="T21" s="31"/>
      <c r="U21" s="31"/>
      <c r="V21" s="31"/>
      <c r="W21" s="31"/>
      <c r="X21" s="31"/>
      <c r="Y21" s="31"/>
      <c r="Z21" s="31"/>
      <c r="AA21" s="31"/>
      <c r="AB21" s="31"/>
      <c r="AC21" s="31"/>
      <c r="AD21" s="31"/>
    </row>
    <row r="22" spans="1:30" ht="15.75" x14ac:dyDescent="0.25">
      <c r="A22" s="28" t="s">
        <v>22</v>
      </c>
      <c r="B22" s="31" t="s">
        <v>201</v>
      </c>
      <c r="C22" s="28"/>
      <c r="D22" s="28"/>
      <c r="E22" s="28"/>
      <c r="F22" s="28"/>
      <c r="G22" s="28"/>
      <c r="H22" s="28"/>
      <c r="I22" s="28"/>
      <c r="J22" s="28"/>
      <c r="K22" s="28"/>
      <c r="L22" s="28"/>
      <c r="M22" s="28"/>
      <c r="N22" s="31"/>
      <c r="O22" s="31"/>
      <c r="P22" s="31"/>
      <c r="Q22" s="31"/>
      <c r="R22" s="31"/>
      <c r="S22" s="31"/>
      <c r="T22" s="31"/>
      <c r="U22" s="31"/>
      <c r="V22" s="31"/>
      <c r="W22" s="31"/>
      <c r="X22" s="31"/>
      <c r="Y22" s="31"/>
      <c r="Z22" s="31"/>
      <c r="AA22" s="31"/>
      <c r="AB22" s="31"/>
      <c r="AC22" s="31"/>
      <c r="AD22" s="31"/>
    </row>
    <row r="23" spans="1:30" ht="31.5" x14ac:dyDescent="0.25">
      <c r="A23" s="29" t="s">
        <v>70</v>
      </c>
      <c r="B23" s="30" t="s">
        <v>192</v>
      </c>
      <c r="C23" s="28"/>
      <c r="D23" s="28"/>
      <c r="E23" s="28"/>
      <c r="F23" s="28"/>
      <c r="G23" s="28"/>
      <c r="H23" s="28"/>
      <c r="I23" s="28"/>
      <c r="J23" s="28"/>
      <c r="K23" s="28"/>
      <c r="L23" s="28"/>
      <c r="M23" s="28"/>
      <c r="N23" s="31"/>
      <c r="O23" s="31"/>
      <c r="P23" s="31"/>
      <c r="Q23" s="31"/>
      <c r="R23" s="31"/>
      <c r="S23" s="31"/>
      <c r="T23" s="31"/>
      <c r="U23" s="31"/>
      <c r="V23" s="31"/>
      <c r="W23" s="31"/>
      <c r="X23" s="31"/>
      <c r="Y23" s="31"/>
      <c r="Z23" s="31"/>
      <c r="AA23" s="31"/>
      <c r="AB23" s="31"/>
      <c r="AC23" s="31"/>
      <c r="AD23" s="31"/>
    </row>
    <row r="24" spans="1:30" ht="15.75" x14ac:dyDescent="0.25">
      <c r="A24" s="28"/>
      <c r="B24" s="30" t="s">
        <v>202</v>
      </c>
      <c r="C24" s="28"/>
      <c r="D24" s="28"/>
      <c r="E24" s="28"/>
      <c r="F24" s="28"/>
      <c r="G24" s="28"/>
      <c r="H24" s="28"/>
      <c r="I24" s="28"/>
      <c r="J24" s="28"/>
      <c r="K24" s="28"/>
      <c r="L24" s="28"/>
      <c r="M24" s="28"/>
      <c r="N24" s="31"/>
      <c r="O24" s="31"/>
      <c r="P24" s="31"/>
      <c r="Q24" s="31"/>
      <c r="R24" s="31"/>
      <c r="S24" s="31"/>
      <c r="T24" s="31"/>
      <c r="U24" s="31"/>
      <c r="V24" s="31"/>
      <c r="W24" s="31"/>
      <c r="X24" s="31"/>
      <c r="Y24" s="31"/>
      <c r="Z24" s="31"/>
      <c r="AA24" s="31"/>
      <c r="AB24" s="31"/>
      <c r="AC24" s="31"/>
      <c r="AD24" s="31"/>
    </row>
    <row r="25" spans="1:30" ht="31.5" x14ac:dyDescent="0.25">
      <c r="A25" s="29" t="s">
        <v>16</v>
      </c>
      <c r="B25" s="30" t="s">
        <v>203</v>
      </c>
      <c r="C25" s="28"/>
      <c r="D25" s="28"/>
      <c r="E25" s="28"/>
      <c r="F25" s="28"/>
      <c r="G25" s="28"/>
      <c r="H25" s="28"/>
      <c r="I25" s="28"/>
      <c r="J25" s="28"/>
      <c r="K25" s="28"/>
      <c r="L25" s="28"/>
      <c r="M25" s="28"/>
      <c r="N25" s="31"/>
      <c r="O25" s="31"/>
      <c r="P25" s="31"/>
      <c r="Q25" s="31"/>
      <c r="R25" s="31"/>
      <c r="S25" s="31"/>
      <c r="T25" s="31"/>
      <c r="U25" s="31"/>
      <c r="V25" s="31"/>
      <c r="W25" s="31"/>
      <c r="X25" s="31"/>
      <c r="Y25" s="31"/>
      <c r="Z25" s="31"/>
      <c r="AA25" s="31"/>
      <c r="AB25" s="31"/>
      <c r="AC25" s="31"/>
      <c r="AD25" s="31"/>
    </row>
    <row r="26" spans="1:30" ht="15.75" x14ac:dyDescent="0.25">
      <c r="A26" s="28"/>
      <c r="B26" s="30" t="s">
        <v>204</v>
      </c>
      <c r="C26" s="28"/>
      <c r="D26" s="28"/>
      <c r="E26" s="28"/>
      <c r="F26" s="28"/>
      <c r="G26" s="28"/>
      <c r="H26" s="28"/>
      <c r="I26" s="28"/>
      <c r="J26" s="28"/>
      <c r="K26" s="28"/>
      <c r="L26" s="28"/>
      <c r="M26" s="28"/>
      <c r="N26" s="31"/>
      <c r="O26" s="31"/>
      <c r="P26" s="31"/>
      <c r="Q26" s="31"/>
      <c r="R26" s="31"/>
      <c r="S26" s="31"/>
      <c r="T26" s="31"/>
      <c r="U26" s="31"/>
      <c r="V26" s="31"/>
      <c r="W26" s="31"/>
      <c r="X26" s="31"/>
      <c r="Y26" s="31"/>
      <c r="Z26" s="31"/>
      <c r="AA26" s="31"/>
      <c r="AB26" s="31"/>
      <c r="AC26" s="31"/>
      <c r="AD26" s="31"/>
    </row>
    <row r="27" spans="1:30" ht="15.75" x14ac:dyDescent="0.25">
      <c r="A27" s="28" t="s">
        <v>22</v>
      </c>
      <c r="B27" s="31" t="s">
        <v>205</v>
      </c>
      <c r="C27" s="28"/>
      <c r="D27" s="28"/>
      <c r="E27" s="28"/>
      <c r="F27" s="28"/>
      <c r="G27" s="28"/>
      <c r="H27" s="28"/>
      <c r="I27" s="28"/>
      <c r="J27" s="28"/>
      <c r="K27" s="28"/>
      <c r="L27" s="28"/>
      <c r="M27" s="28"/>
      <c r="N27" s="31"/>
      <c r="O27" s="31"/>
      <c r="P27" s="31"/>
      <c r="Q27" s="31"/>
      <c r="R27" s="31"/>
      <c r="S27" s="31"/>
      <c r="T27" s="31"/>
      <c r="U27" s="31"/>
      <c r="V27" s="31"/>
      <c r="W27" s="31"/>
      <c r="X27" s="31"/>
      <c r="Y27" s="31"/>
      <c r="Z27" s="31"/>
      <c r="AA27" s="31"/>
      <c r="AB27" s="31"/>
      <c r="AC27" s="31"/>
      <c r="AD27" s="31"/>
    </row>
  </sheetData>
  <mergeCells count="27">
    <mergeCell ref="A2:AD2"/>
    <mergeCell ref="A3:AD3"/>
    <mergeCell ref="L7:N7"/>
    <mergeCell ref="O7:O8"/>
    <mergeCell ref="P7:R7"/>
    <mergeCell ref="AA5:AD6"/>
    <mergeCell ref="K7:K8"/>
    <mergeCell ref="X7:Z7"/>
    <mergeCell ref="AA7:AA8"/>
    <mergeCell ref="AB7:AD7"/>
    <mergeCell ref="S7:S8"/>
    <mergeCell ref="T7:V7"/>
    <mergeCell ref="W7:W8"/>
    <mergeCell ref="K5:N6"/>
    <mergeCell ref="O5:R6"/>
    <mergeCell ref="S5:V6"/>
    <mergeCell ref="W5:Z6"/>
    <mergeCell ref="F5:J5"/>
    <mergeCell ref="A5:A8"/>
    <mergeCell ref="B5:B8"/>
    <mergeCell ref="C5:C8"/>
    <mergeCell ref="D5:D8"/>
    <mergeCell ref="E5:E8"/>
    <mergeCell ref="F6:F8"/>
    <mergeCell ref="G6:J6"/>
    <mergeCell ref="G7:G8"/>
    <mergeCell ref="H7:J7"/>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00B0F0"/>
  </sheetPr>
  <dimension ref="A1:L23"/>
  <sheetViews>
    <sheetView workbookViewId="0">
      <selection activeCell="I25" sqref="I25"/>
    </sheetView>
  </sheetViews>
  <sheetFormatPr defaultRowHeight="15" x14ac:dyDescent="0.25"/>
  <cols>
    <col min="1" max="1" width="5.85546875" customWidth="1"/>
    <col min="2" max="2" width="17" customWidth="1"/>
    <col min="3" max="12" width="11.7109375" customWidth="1"/>
  </cols>
  <sheetData>
    <row r="1" spans="1:12" ht="15.75" x14ac:dyDescent="0.25">
      <c r="L1" s="25" t="s">
        <v>859</v>
      </c>
    </row>
    <row r="2" spans="1:12" ht="15.75" x14ac:dyDescent="0.25">
      <c r="A2" s="716" t="s">
        <v>860</v>
      </c>
      <c r="B2" s="716"/>
      <c r="C2" s="716"/>
      <c r="D2" s="716"/>
      <c r="E2" s="716"/>
      <c r="F2" s="716"/>
      <c r="G2" s="716"/>
      <c r="H2" s="716"/>
      <c r="I2" s="716"/>
      <c r="J2" s="716"/>
      <c r="K2" s="716"/>
      <c r="L2" s="716"/>
    </row>
    <row r="3" spans="1:12" ht="15.75" x14ac:dyDescent="0.25">
      <c r="A3" s="711" t="s">
        <v>126</v>
      </c>
      <c r="B3" s="711"/>
      <c r="C3" s="711"/>
      <c r="D3" s="711"/>
      <c r="E3" s="711"/>
      <c r="F3" s="711"/>
      <c r="G3" s="711"/>
      <c r="H3" s="711"/>
      <c r="I3" s="711"/>
      <c r="J3" s="711"/>
      <c r="K3" s="711"/>
      <c r="L3" s="711"/>
    </row>
    <row r="4" spans="1:12" ht="15.75" x14ac:dyDescent="0.25">
      <c r="L4" s="26" t="s">
        <v>56</v>
      </c>
    </row>
    <row r="5" spans="1:12" ht="15.75" x14ac:dyDescent="0.25">
      <c r="A5" s="717" t="s">
        <v>3</v>
      </c>
      <c r="B5" s="717" t="s">
        <v>861</v>
      </c>
      <c r="C5" s="717" t="s">
        <v>862</v>
      </c>
      <c r="D5" s="717" t="s">
        <v>654</v>
      </c>
      <c r="E5" s="717"/>
      <c r="F5" s="717"/>
      <c r="G5" s="717"/>
      <c r="H5" s="717" t="s">
        <v>863</v>
      </c>
      <c r="I5" s="717"/>
      <c r="J5" s="717"/>
      <c r="K5" s="717"/>
      <c r="L5" s="717" t="s">
        <v>864</v>
      </c>
    </row>
    <row r="6" spans="1:12" ht="35.25" customHeight="1" x14ac:dyDescent="0.25">
      <c r="A6" s="717"/>
      <c r="B6" s="717"/>
      <c r="C6" s="717"/>
      <c r="D6" s="717" t="s">
        <v>656</v>
      </c>
      <c r="E6" s="717"/>
      <c r="F6" s="717" t="s">
        <v>657</v>
      </c>
      <c r="G6" s="717" t="s">
        <v>658</v>
      </c>
      <c r="H6" s="717" t="s">
        <v>656</v>
      </c>
      <c r="I6" s="717"/>
      <c r="J6" s="717" t="s">
        <v>657</v>
      </c>
      <c r="K6" s="717" t="s">
        <v>658</v>
      </c>
      <c r="L6" s="717"/>
    </row>
    <row r="7" spans="1:12" ht="68.25" customHeight="1" x14ac:dyDescent="0.25">
      <c r="A7" s="717"/>
      <c r="B7" s="717"/>
      <c r="C7" s="717"/>
      <c r="D7" s="29" t="s">
        <v>130</v>
      </c>
      <c r="E7" s="29" t="s">
        <v>659</v>
      </c>
      <c r="F7" s="717"/>
      <c r="G7" s="717"/>
      <c r="H7" s="29" t="s">
        <v>130</v>
      </c>
      <c r="I7" s="29" t="s">
        <v>659</v>
      </c>
      <c r="J7" s="717"/>
      <c r="K7" s="717"/>
      <c r="L7" s="717"/>
    </row>
    <row r="8" spans="1:12" s="38" customFormat="1" ht="12.75" x14ac:dyDescent="0.2">
      <c r="A8" s="37" t="s">
        <v>15</v>
      </c>
      <c r="B8" s="37" t="s">
        <v>16</v>
      </c>
      <c r="C8" s="37">
        <v>1</v>
      </c>
      <c r="D8" s="37">
        <v>2</v>
      </c>
      <c r="E8" s="37">
        <v>3</v>
      </c>
      <c r="F8" s="37">
        <v>4</v>
      </c>
      <c r="G8" s="37" t="s">
        <v>737</v>
      </c>
      <c r="H8" s="37">
        <v>6</v>
      </c>
      <c r="I8" s="37">
        <v>7</v>
      </c>
      <c r="J8" s="37">
        <v>8</v>
      </c>
      <c r="K8" s="37" t="s">
        <v>661</v>
      </c>
      <c r="L8" s="37" t="s">
        <v>865</v>
      </c>
    </row>
    <row r="9" spans="1:12" ht="15.75" x14ac:dyDescent="0.25">
      <c r="A9" s="28">
        <v>1</v>
      </c>
      <c r="B9" s="31" t="s">
        <v>663</v>
      </c>
      <c r="C9" s="31"/>
      <c r="D9" s="31"/>
      <c r="E9" s="31"/>
      <c r="F9" s="31"/>
      <c r="G9" s="31"/>
      <c r="H9" s="31"/>
      <c r="I9" s="31"/>
      <c r="J9" s="31"/>
      <c r="K9" s="31"/>
      <c r="L9" s="31"/>
    </row>
    <row r="10" spans="1:12" ht="15.75" x14ac:dyDescent="0.25">
      <c r="A10" s="28">
        <v>2</v>
      </c>
      <c r="B10" s="31" t="s">
        <v>664</v>
      </c>
      <c r="C10" s="31"/>
      <c r="D10" s="31"/>
      <c r="E10" s="31"/>
      <c r="F10" s="31"/>
      <c r="G10" s="31"/>
      <c r="H10" s="31"/>
      <c r="I10" s="31"/>
      <c r="J10" s="31"/>
      <c r="K10" s="31"/>
      <c r="L10" s="31"/>
    </row>
    <row r="11" spans="1:12" ht="15.75" x14ac:dyDescent="0.25">
      <c r="A11" s="28">
        <v>3</v>
      </c>
      <c r="B11" s="31" t="s">
        <v>665</v>
      </c>
      <c r="C11" s="31"/>
      <c r="D11" s="31"/>
      <c r="E11" s="31"/>
      <c r="F11" s="31"/>
      <c r="G11" s="31"/>
      <c r="H11" s="31"/>
      <c r="I11" s="31"/>
      <c r="J11" s="31"/>
      <c r="K11" s="31"/>
      <c r="L11" s="31"/>
    </row>
    <row r="12" spans="1:12" ht="15.75" x14ac:dyDescent="0.25">
      <c r="A12" s="28">
        <v>4</v>
      </c>
      <c r="B12" s="31" t="s">
        <v>554</v>
      </c>
      <c r="C12" s="31"/>
      <c r="D12" s="31"/>
      <c r="E12" s="31"/>
      <c r="F12" s="31"/>
      <c r="G12" s="31"/>
      <c r="H12" s="31"/>
      <c r="I12" s="31"/>
      <c r="J12" s="31"/>
      <c r="K12" s="31"/>
      <c r="L12" s="31"/>
    </row>
    <row r="13" spans="1:12" ht="15.75" x14ac:dyDescent="0.25">
      <c r="A13" s="28">
        <v>5</v>
      </c>
      <c r="B13" s="36"/>
      <c r="C13" s="31"/>
      <c r="D13" s="31"/>
      <c r="E13" s="31"/>
      <c r="F13" s="31"/>
      <c r="G13" s="31"/>
      <c r="H13" s="31"/>
      <c r="I13" s="31"/>
      <c r="J13" s="31"/>
      <c r="K13" s="31"/>
      <c r="L13" s="31"/>
    </row>
    <row r="14" spans="1:12" ht="15.75" x14ac:dyDescent="0.25">
      <c r="A14" s="28">
        <v>6</v>
      </c>
      <c r="B14" s="36"/>
      <c r="C14" s="31"/>
      <c r="D14" s="31"/>
      <c r="E14" s="31"/>
      <c r="F14" s="31"/>
      <c r="G14" s="31"/>
      <c r="H14" s="31"/>
      <c r="I14" s="31"/>
      <c r="J14" s="31"/>
      <c r="K14" s="31"/>
      <c r="L14" s="31"/>
    </row>
    <row r="15" spans="1:12" ht="15.75" x14ac:dyDescent="0.25">
      <c r="A15" s="28">
        <v>7</v>
      </c>
      <c r="B15" s="36"/>
      <c r="C15" s="31"/>
      <c r="D15" s="31"/>
      <c r="E15" s="31"/>
      <c r="F15" s="31"/>
      <c r="G15" s="31"/>
      <c r="H15" s="31"/>
      <c r="I15" s="31"/>
      <c r="J15" s="31"/>
      <c r="K15" s="31"/>
      <c r="L15" s="31"/>
    </row>
    <row r="16" spans="1:12" ht="15.75" x14ac:dyDescent="0.25">
      <c r="A16" s="28">
        <v>8</v>
      </c>
      <c r="B16" s="36"/>
      <c r="C16" s="31"/>
      <c r="D16" s="31"/>
      <c r="E16" s="31"/>
      <c r="F16" s="31"/>
      <c r="G16" s="31"/>
      <c r="H16" s="31"/>
      <c r="I16" s="31"/>
      <c r="J16" s="31"/>
      <c r="K16" s="31"/>
      <c r="L16" s="31"/>
    </row>
    <row r="17" spans="1:12" ht="15.75" x14ac:dyDescent="0.25">
      <c r="A17" s="28">
        <v>9</v>
      </c>
      <c r="B17" s="36"/>
      <c r="C17" s="31"/>
      <c r="D17" s="31"/>
      <c r="E17" s="31"/>
      <c r="F17" s="31"/>
      <c r="G17" s="31"/>
      <c r="H17" s="31"/>
      <c r="I17" s="31"/>
      <c r="J17" s="31"/>
      <c r="K17" s="31"/>
      <c r="L17" s="31"/>
    </row>
    <row r="18" spans="1:12" ht="15.75" x14ac:dyDescent="0.25">
      <c r="A18" s="28">
        <v>10</v>
      </c>
      <c r="B18" s="36"/>
      <c r="C18" s="31"/>
      <c r="D18" s="31"/>
      <c r="E18" s="31"/>
      <c r="F18" s="31"/>
      <c r="G18" s="31"/>
      <c r="H18" s="31"/>
      <c r="I18" s="31"/>
      <c r="J18" s="31"/>
      <c r="K18" s="31"/>
      <c r="L18" s="31"/>
    </row>
    <row r="19" spans="1:12" ht="15.75" x14ac:dyDescent="0.25">
      <c r="A19" s="28">
        <v>11</v>
      </c>
      <c r="B19" s="36"/>
      <c r="C19" s="31"/>
      <c r="D19" s="31"/>
      <c r="E19" s="31"/>
      <c r="F19" s="31"/>
      <c r="G19" s="31"/>
      <c r="H19" s="31"/>
      <c r="I19" s="31"/>
      <c r="J19" s="31"/>
      <c r="K19" s="31"/>
      <c r="L19" s="31"/>
    </row>
    <row r="20" spans="1:12" ht="15.75" x14ac:dyDescent="0.25">
      <c r="A20" s="28">
        <v>12</v>
      </c>
      <c r="B20" s="36"/>
      <c r="C20" s="31"/>
      <c r="D20" s="31"/>
      <c r="E20" s="31"/>
      <c r="F20" s="31"/>
      <c r="G20" s="31"/>
      <c r="H20" s="31"/>
      <c r="I20" s="31"/>
      <c r="J20" s="31"/>
      <c r="K20" s="31"/>
      <c r="L20" s="31"/>
    </row>
    <row r="21" spans="1:12" ht="15.75" x14ac:dyDescent="0.25">
      <c r="A21" s="28">
        <v>13</v>
      </c>
      <c r="B21" s="36"/>
      <c r="C21" s="31"/>
      <c r="D21" s="31"/>
      <c r="E21" s="31"/>
      <c r="F21" s="31"/>
      <c r="G21" s="31"/>
      <c r="H21" s="31"/>
      <c r="I21" s="31"/>
      <c r="J21" s="31"/>
      <c r="K21" s="31"/>
      <c r="L21" s="31"/>
    </row>
    <row r="22" spans="1:12" ht="15.75" x14ac:dyDescent="0.25">
      <c r="A22" s="28">
        <v>14</v>
      </c>
      <c r="B22" s="36"/>
      <c r="C22" s="31"/>
      <c r="D22" s="31"/>
      <c r="E22" s="31"/>
      <c r="F22" s="31"/>
      <c r="G22" s="31"/>
      <c r="H22" s="31"/>
      <c r="I22" s="31"/>
      <c r="J22" s="31"/>
      <c r="K22" s="31"/>
      <c r="L22" s="31"/>
    </row>
    <row r="23" spans="1:12" ht="15.75" x14ac:dyDescent="0.25">
      <c r="A23" s="28">
        <v>15</v>
      </c>
      <c r="B23" s="36"/>
      <c r="C23" s="31"/>
      <c r="D23" s="31"/>
      <c r="E23" s="31"/>
      <c r="F23" s="31"/>
      <c r="G23" s="31"/>
      <c r="H23" s="31"/>
      <c r="I23" s="31"/>
      <c r="J23" s="31"/>
      <c r="K23" s="31"/>
      <c r="L23" s="31"/>
    </row>
  </sheetData>
  <mergeCells count="14">
    <mergeCell ref="A2:L2"/>
    <mergeCell ref="A3:L3"/>
    <mergeCell ref="J6:J7"/>
    <mergeCell ref="K6:K7"/>
    <mergeCell ref="A5:A7"/>
    <mergeCell ref="B5:B7"/>
    <mergeCell ref="C5:C7"/>
    <mergeCell ref="D5:G5"/>
    <mergeCell ref="H5:K5"/>
    <mergeCell ref="L5:L7"/>
    <mergeCell ref="D6:E6"/>
    <mergeCell ref="F6:F7"/>
    <mergeCell ref="G6:G7"/>
    <mergeCell ref="H6:I6"/>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00B0F0"/>
  </sheetPr>
  <dimension ref="A1:E20"/>
  <sheetViews>
    <sheetView workbookViewId="0">
      <selection activeCell="I25" sqref="I25"/>
    </sheetView>
  </sheetViews>
  <sheetFormatPr defaultRowHeight="15" x14ac:dyDescent="0.25"/>
  <cols>
    <col min="1" max="1" width="6.28515625" customWidth="1"/>
    <col min="2" max="2" width="42" customWidth="1"/>
    <col min="3" max="5" width="13.5703125" customWidth="1"/>
  </cols>
  <sheetData>
    <row r="1" spans="1:5" ht="15.75" x14ac:dyDescent="0.25">
      <c r="E1" s="25" t="s">
        <v>866</v>
      </c>
    </row>
    <row r="2" spans="1:5" ht="15.75" x14ac:dyDescent="0.25">
      <c r="A2" s="711" t="s">
        <v>867</v>
      </c>
      <c r="B2" s="711"/>
      <c r="C2" s="711"/>
      <c r="D2" s="711"/>
      <c r="E2" s="711"/>
    </row>
    <row r="3" spans="1:5" ht="15.75" x14ac:dyDescent="0.25">
      <c r="A3" s="711" t="s">
        <v>868</v>
      </c>
      <c r="B3" s="711"/>
      <c r="C3" s="711"/>
      <c r="D3" s="711"/>
      <c r="E3" s="711"/>
    </row>
    <row r="4" spans="1:5" ht="15.75" x14ac:dyDescent="0.25">
      <c r="A4" s="711" t="s">
        <v>126</v>
      </c>
      <c r="B4" s="711"/>
      <c r="C4" s="711"/>
      <c r="D4" s="711"/>
      <c r="E4" s="711"/>
    </row>
    <row r="5" spans="1:5" ht="15.75" x14ac:dyDescent="0.25">
      <c r="E5" s="26" t="s">
        <v>56</v>
      </c>
    </row>
    <row r="6" spans="1:5" ht="31.5" x14ac:dyDescent="0.25">
      <c r="A6" s="29" t="s">
        <v>3</v>
      </c>
      <c r="B6" s="29" t="s">
        <v>4</v>
      </c>
      <c r="C6" s="29" t="s">
        <v>654</v>
      </c>
      <c r="D6" s="29" t="s">
        <v>863</v>
      </c>
      <c r="E6" s="29" t="s">
        <v>376</v>
      </c>
    </row>
    <row r="7" spans="1:5" s="38" customFormat="1" ht="12.75" x14ac:dyDescent="0.2">
      <c r="A7" s="37" t="s">
        <v>15</v>
      </c>
      <c r="B7" s="37" t="s">
        <v>16</v>
      </c>
      <c r="C7" s="37">
        <v>1</v>
      </c>
      <c r="D7" s="37">
        <v>2</v>
      </c>
      <c r="E7" s="37" t="s">
        <v>269</v>
      </c>
    </row>
    <row r="8" spans="1:5" ht="19.5" customHeight="1" x14ac:dyDescent="0.25">
      <c r="A8" s="28"/>
      <c r="B8" s="30" t="s">
        <v>133</v>
      </c>
      <c r="C8" s="31"/>
      <c r="D8" s="31"/>
      <c r="E8" s="31"/>
    </row>
    <row r="9" spans="1:5" ht="19.5" customHeight="1" x14ac:dyDescent="0.25">
      <c r="A9" s="28">
        <v>1</v>
      </c>
      <c r="B9" s="31" t="s">
        <v>669</v>
      </c>
      <c r="C9" s="31"/>
      <c r="D9" s="31"/>
      <c r="E9" s="31"/>
    </row>
    <row r="10" spans="1:5" ht="19.5" customHeight="1" x14ac:dyDescent="0.25">
      <c r="A10" s="28" t="s">
        <v>22</v>
      </c>
      <c r="B10" s="32" t="s">
        <v>670</v>
      </c>
      <c r="C10" s="31"/>
      <c r="D10" s="31"/>
      <c r="E10" s="31"/>
    </row>
    <row r="11" spans="1:5" ht="19.5" customHeight="1" x14ac:dyDescent="0.25">
      <c r="A11" s="28" t="s">
        <v>22</v>
      </c>
      <c r="B11" s="32" t="s">
        <v>671</v>
      </c>
      <c r="C11" s="31"/>
      <c r="D11" s="31"/>
      <c r="E11" s="31"/>
    </row>
    <row r="12" spans="1:5" ht="19.5" customHeight="1" x14ac:dyDescent="0.25">
      <c r="A12" s="28">
        <v>2</v>
      </c>
      <c r="B12" s="31" t="s">
        <v>672</v>
      </c>
      <c r="C12" s="31"/>
      <c r="D12" s="31"/>
      <c r="E12" s="31"/>
    </row>
    <row r="13" spans="1:5" ht="19.5" customHeight="1" x14ac:dyDescent="0.25">
      <c r="A13" s="28">
        <v>3</v>
      </c>
      <c r="B13" s="31" t="s">
        <v>673</v>
      </c>
      <c r="C13" s="31"/>
      <c r="D13" s="31"/>
      <c r="E13" s="31"/>
    </row>
    <row r="14" spans="1:5" ht="19.5" customHeight="1" x14ac:dyDescent="0.25">
      <c r="A14" s="28">
        <v>4</v>
      </c>
      <c r="B14" s="31" t="s">
        <v>674</v>
      </c>
      <c r="C14" s="31"/>
      <c r="D14" s="31"/>
      <c r="E14" s="31"/>
    </row>
    <row r="15" spans="1:5" ht="19.5" customHeight="1" x14ac:dyDescent="0.25">
      <c r="A15" s="28">
        <v>5</v>
      </c>
      <c r="B15" s="31" t="s">
        <v>675</v>
      </c>
      <c r="C15" s="31"/>
      <c r="D15" s="31"/>
      <c r="E15" s="31"/>
    </row>
    <row r="16" spans="1:5" ht="19.5" customHeight="1" x14ac:dyDescent="0.25">
      <c r="A16" s="28">
        <v>6</v>
      </c>
      <c r="B16" s="31" t="s">
        <v>676</v>
      </c>
      <c r="C16" s="31"/>
      <c r="D16" s="31"/>
      <c r="E16" s="31"/>
    </row>
    <row r="17" spans="1:5" ht="19.5" customHeight="1" x14ac:dyDescent="0.25">
      <c r="A17" s="28">
        <v>7</v>
      </c>
      <c r="B17" s="31" t="s">
        <v>711</v>
      </c>
      <c r="C17" s="31"/>
      <c r="D17" s="31"/>
      <c r="E17" s="31"/>
    </row>
    <row r="18" spans="1:5" ht="19.5" customHeight="1" x14ac:dyDescent="0.25">
      <c r="A18" s="28">
        <v>8</v>
      </c>
      <c r="B18" s="31"/>
      <c r="C18" s="31"/>
      <c r="D18" s="31"/>
      <c r="E18" s="31"/>
    </row>
    <row r="19" spans="1:5" ht="19.5" customHeight="1" x14ac:dyDescent="0.25">
      <c r="A19" s="28">
        <v>9</v>
      </c>
      <c r="B19" s="31"/>
      <c r="C19" s="31"/>
      <c r="D19" s="31"/>
      <c r="E19" s="31"/>
    </row>
    <row r="20" spans="1:5" ht="19.5" customHeight="1" x14ac:dyDescent="0.25">
      <c r="A20" s="28">
        <v>10</v>
      </c>
      <c r="B20" s="31"/>
      <c r="C20" s="31"/>
      <c r="D20" s="31"/>
      <c r="E20" s="31"/>
    </row>
  </sheetData>
  <mergeCells count="3">
    <mergeCell ref="A2:E2"/>
    <mergeCell ref="A3:E3"/>
    <mergeCell ref="A4:E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sheetPr>
  <dimension ref="A1:I41"/>
  <sheetViews>
    <sheetView workbookViewId="0">
      <selection activeCell="J5" sqref="J5"/>
    </sheetView>
  </sheetViews>
  <sheetFormatPr defaultColWidth="9.140625" defaultRowHeight="15" x14ac:dyDescent="0.25"/>
  <cols>
    <col min="1" max="1" width="5.42578125" style="1" customWidth="1"/>
    <col min="2" max="2" width="45.7109375" style="1" customWidth="1"/>
    <col min="3" max="3" width="9.140625" style="1"/>
    <col min="4" max="4" width="8.7109375" style="1" customWidth="1"/>
    <col min="5" max="5" width="7" style="1" customWidth="1"/>
    <col min="6" max="7" width="8.28515625" style="1" customWidth="1"/>
    <col min="8" max="8" width="8.7109375" style="1" customWidth="1"/>
    <col min="9" max="16384" width="9.140625" style="1"/>
  </cols>
  <sheetData>
    <row r="1" spans="1:9" x14ac:dyDescent="0.25">
      <c r="A1" s="691" t="s">
        <v>224</v>
      </c>
      <c r="B1" s="691"/>
      <c r="C1" s="691"/>
      <c r="D1" s="691"/>
      <c r="E1" s="691"/>
      <c r="F1" s="691"/>
      <c r="G1" s="691"/>
      <c r="H1" s="691"/>
      <c r="I1" s="691"/>
    </row>
    <row r="2" spans="1:9" ht="18.75" x14ac:dyDescent="0.25">
      <c r="A2" s="686" t="s">
        <v>225</v>
      </c>
      <c r="B2" s="686"/>
      <c r="C2" s="686"/>
      <c r="D2" s="686"/>
      <c r="E2" s="686"/>
      <c r="F2" s="686"/>
      <c r="G2" s="686"/>
      <c r="H2" s="686"/>
      <c r="I2" s="686"/>
    </row>
    <row r="3" spans="1:9" x14ac:dyDescent="0.25">
      <c r="A3" s="692" t="s">
        <v>226</v>
      </c>
      <c r="B3" s="692"/>
      <c r="C3" s="692"/>
      <c r="D3" s="692"/>
      <c r="E3" s="692"/>
      <c r="F3" s="692"/>
      <c r="G3" s="692"/>
      <c r="H3" s="692"/>
      <c r="I3" s="692"/>
    </row>
    <row r="4" spans="1:9" x14ac:dyDescent="0.25">
      <c r="H4" s="693" t="s">
        <v>56</v>
      </c>
      <c r="I4" s="693"/>
    </row>
    <row r="5" spans="1:9" ht="20.25" customHeight="1" x14ac:dyDescent="0.25">
      <c r="A5" s="690" t="s">
        <v>3</v>
      </c>
      <c r="B5" s="690" t="s">
        <v>4</v>
      </c>
      <c r="C5" s="690" t="s">
        <v>227</v>
      </c>
      <c r="D5" s="690" t="s">
        <v>228</v>
      </c>
      <c r="E5" s="690" t="s">
        <v>229</v>
      </c>
      <c r="F5" s="690"/>
      <c r="G5" s="690" t="s">
        <v>230</v>
      </c>
      <c r="H5" s="690" t="s">
        <v>231</v>
      </c>
      <c r="I5" s="690" t="s">
        <v>232</v>
      </c>
    </row>
    <row r="6" spans="1:9" ht="54" customHeight="1" x14ac:dyDescent="0.25">
      <c r="A6" s="690"/>
      <c r="B6" s="690"/>
      <c r="C6" s="690"/>
      <c r="D6" s="690"/>
      <c r="E6" s="2" t="s">
        <v>233</v>
      </c>
      <c r="F6" s="2" t="s">
        <v>234</v>
      </c>
      <c r="G6" s="690"/>
      <c r="H6" s="690"/>
      <c r="I6" s="690"/>
    </row>
    <row r="7" spans="1:9" x14ac:dyDescent="0.25">
      <c r="A7" s="2" t="s">
        <v>15</v>
      </c>
      <c r="B7" s="2" t="s">
        <v>16</v>
      </c>
      <c r="C7" s="2">
        <v>1</v>
      </c>
      <c r="D7" s="2">
        <v>2</v>
      </c>
      <c r="E7" s="2" t="s">
        <v>235</v>
      </c>
      <c r="F7" s="2" t="s">
        <v>236</v>
      </c>
      <c r="G7" s="2">
        <v>5</v>
      </c>
      <c r="H7" s="2">
        <v>6</v>
      </c>
      <c r="I7" s="2">
        <v>7</v>
      </c>
    </row>
    <row r="8" spans="1:9" x14ac:dyDescent="0.25">
      <c r="A8" s="2" t="s">
        <v>15</v>
      </c>
      <c r="B8" s="14" t="s">
        <v>237</v>
      </c>
      <c r="C8" s="50">
        <f>+C9+C10+C13+C14+C15</f>
        <v>0</v>
      </c>
      <c r="D8" s="50">
        <f t="shared" ref="D8:I8" si="0">+D9+D10+D13+D14+D15</f>
        <v>0</v>
      </c>
      <c r="E8" s="50">
        <f t="shared" si="0"/>
        <v>0</v>
      </c>
      <c r="F8" s="50">
        <f t="shared" si="0"/>
        <v>0</v>
      </c>
      <c r="G8" s="50">
        <f t="shared" si="0"/>
        <v>0</v>
      </c>
      <c r="H8" s="50">
        <f t="shared" si="0"/>
        <v>0</v>
      </c>
      <c r="I8" s="50">
        <f t="shared" si="0"/>
        <v>0</v>
      </c>
    </row>
    <row r="9" spans="1:9" x14ac:dyDescent="0.25">
      <c r="A9" s="2" t="s">
        <v>83</v>
      </c>
      <c r="B9" s="14" t="s">
        <v>238</v>
      </c>
      <c r="C9" s="48"/>
      <c r="D9" s="48"/>
      <c r="E9" s="48"/>
      <c r="F9" s="48"/>
      <c r="G9" s="48"/>
      <c r="H9" s="48"/>
      <c r="I9" s="48"/>
    </row>
    <row r="10" spans="1:9" x14ac:dyDescent="0.25">
      <c r="A10" s="2" t="s">
        <v>70</v>
      </c>
      <c r="B10" s="14" t="s">
        <v>239</v>
      </c>
      <c r="C10" s="50">
        <f>SUM(C11:C12)</f>
        <v>0</v>
      </c>
      <c r="D10" s="50">
        <f t="shared" ref="D10:I10" si="1">SUM(D11:D12)</f>
        <v>0</v>
      </c>
      <c r="E10" s="50">
        <f t="shared" si="1"/>
        <v>0</v>
      </c>
      <c r="F10" s="50">
        <f t="shared" si="1"/>
        <v>0</v>
      </c>
      <c r="G10" s="50">
        <f t="shared" si="1"/>
        <v>0</v>
      </c>
      <c r="H10" s="50">
        <f t="shared" si="1"/>
        <v>0</v>
      </c>
      <c r="I10" s="50">
        <f t="shared" si="1"/>
        <v>0</v>
      </c>
    </row>
    <row r="11" spans="1:9" x14ac:dyDescent="0.25">
      <c r="A11" s="3">
        <v>1</v>
      </c>
      <c r="B11" s="4" t="s">
        <v>240</v>
      </c>
      <c r="C11" s="48"/>
      <c r="D11" s="48"/>
      <c r="E11" s="48"/>
      <c r="F11" s="48"/>
      <c r="G11" s="48"/>
      <c r="H11" s="48"/>
      <c r="I11" s="48"/>
    </row>
    <row r="12" spans="1:9" x14ac:dyDescent="0.25">
      <c r="A12" s="3">
        <v>2</v>
      </c>
      <c r="B12" s="4" t="s">
        <v>88</v>
      </c>
      <c r="C12" s="48"/>
      <c r="D12" s="48"/>
      <c r="E12" s="48"/>
      <c r="F12" s="48"/>
      <c r="G12" s="48"/>
      <c r="H12" s="48"/>
      <c r="I12" s="48"/>
    </row>
    <row r="13" spans="1:9" x14ac:dyDescent="0.25">
      <c r="A13" s="2" t="s">
        <v>73</v>
      </c>
      <c r="B13" s="14" t="s">
        <v>241</v>
      </c>
      <c r="C13" s="48"/>
      <c r="D13" s="48"/>
      <c r="E13" s="48"/>
      <c r="F13" s="48"/>
      <c r="G13" s="48"/>
      <c r="H13" s="48"/>
      <c r="I13" s="48"/>
    </row>
    <row r="14" spans="1:9" x14ac:dyDescent="0.25">
      <c r="A14" s="2" t="s">
        <v>77</v>
      </c>
      <c r="B14" s="14" t="s">
        <v>242</v>
      </c>
      <c r="C14" s="48"/>
      <c r="D14" s="48"/>
      <c r="E14" s="48"/>
      <c r="F14" s="48"/>
      <c r="G14" s="48"/>
      <c r="H14" s="48"/>
      <c r="I14" s="48"/>
    </row>
    <row r="15" spans="1:9" x14ac:dyDescent="0.25">
      <c r="A15" s="2" t="s">
        <v>113</v>
      </c>
      <c r="B15" s="14" t="s">
        <v>243</v>
      </c>
      <c r="C15" s="48"/>
      <c r="D15" s="48"/>
      <c r="E15" s="48"/>
      <c r="F15" s="48"/>
      <c r="G15" s="48"/>
      <c r="H15" s="48"/>
      <c r="I15" s="48"/>
    </row>
    <row r="16" spans="1:9" x14ac:dyDescent="0.25">
      <c r="A16" s="2" t="s">
        <v>16</v>
      </c>
      <c r="B16" s="14" t="s">
        <v>90</v>
      </c>
      <c r="C16" s="50">
        <f>+C17+C24+C27</f>
        <v>0</v>
      </c>
      <c r="D16" s="50">
        <f t="shared" ref="D16:I16" si="2">+D17+D24+D27</f>
        <v>0</v>
      </c>
      <c r="E16" s="50">
        <f t="shared" si="2"/>
        <v>0</v>
      </c>
      <c r="F16" s="50">
        <f t="shared" si="2"/>
        <v>0</v>
      </c>
      <c r="G16" s="50">
        <f t="shared" si="2"/>
        <v>0</v>
      </c>
      <c r="H16" s="50">
        <f t="shared" si="2"/>
        <v>0</v>
      </c>
      <c r="I16" s="50">
        <f t="shared" si="2"/>
        <v>0</v>
      </c>
    </row>
    <row r="17" spans="1:9" x14ac:dyDescent="0.25">
      <c r="A17" s="2" t="s">
        <v>83</v>
      </c>
      <c r="B17" s="14" t="s">
        <v>244</v>
      </c>
      <c r="C17" s="50">
        <f>SUM(C18:C23)</f>
        <v>0</v>
      </c>
      <c r="D17" s="50">
        <f t="shared" ref="D17:I17" si="3">SUM(D18:D23)</f>
        <v>0</v>
      </c>
      <c r="E17" s="50">
        <f t="shared" si="3"/>
        <v>0</v>
      </c>
      <c r="F17" s="50">
        <f t="shared" si="3"/>
        <v>0</v>
      </c>
      <c r="G17" s="50">
        <f t="shared" si="3"/>
        <v>0</v>
      </c>
      <c r="H17" s="50">
        <f t="shared" si="3"/>
        <v>0</v>
      </c>
      <c r="I17" s="50">
        <f t="shared" si="3"/>
        <v>0</v>
      </c>
    </row>
    <row r="18" spans="1:9" x14ac:dyDescent="0.25">
      <c r="A18" s="3">
        <v>1</v>
      </c>
      <c r="B18" s="4" t="s">
        <v>93</v>
      </c>
      <c r="C18" s="48"/>
      <c r="D18" s="48"/>
      <c r="E18" s="48"/>
      <c r="F18" s="48"/>
      <c r="G18" s="48"/>
      <c r="H18" s="48"/>
      <c r="I18" s="48"/>
    </row>
    <row r="19" spans="1:9" x14ac:dyDescent="0.25">
      <c r="A19" s="3">
        <v>2</v>
      </c>
      <c r="B19" s="4" t="s">
        <v>96</v>
      </c>
      <c r="C19" s="48"/>
      <c r="D19" s="48"/>
      <c r="E19" s="48"/>
      <c r="F19" s="48"/>
      <c r="G19" s="48"/>
      <c r="H19" s="48"/>
      <c r="I19" s="48"/>
    </row>
    <row r="20" spans="1:9" ht="30" x14ac:dyDescent="0.25">
      <c r="A20" s="3">
        <v>3</v>
      </c>
      <c r="B20" s="4" t="s">
        <v>245</v>
      </c>
      <c r="C20" s="48"/>
      <c r="D20" s="48"/>
      <c r="E20" s="48"/>
      <c r="F20" s="48"/>
      <c r="G20" s="48"/>
      <c r="H20" s="48"/>
      <c r="I20" s="48"/>
    </row>
    <row r="21" spans="1:9" x14ac:dyDescent="0.25">
      <c r="A21" s="3">
        <v>4</v>
      </c>
      <c r="B21" s="4" t="s">
        <v>246</v>
      </c>
      <c r="C21" s="48"/>
      <c r="D21" s="48"/>
      <c r="E21" s="48"/>
      <c r="F21" s="48"/>
      <c r="G21" s="48"/>
      <c r="H21" s="48"/>
      <c r="I21" s="48"/>
    </row>
    <row r="22" spans="1:9" x14ac:dyDescent="0.25">
      <c r="A22" s="3">
        <v>5</v>
      </c>
      <c r="B22" s="4" t="s">
        <v>247</v>
      </c>
      <c r="C22" s="48"/>
      <c r="D22" s="48"/>
      <c r="E22" s="48"/>
      <c r="F22" s="48"/>
      <c r="G22" s="48"/>
      <c r="H22" s="48"/>
      <c r="I22" s="48"/>
    </row>
    <row r="23" spans="1:9" x14ac:dyDescent="0.25">
      <c r="A23" s="3">
        <v>6</v>
      </c>
      <c r="B23" s="4" t="s">
        <v>98</v>
      </c>
      <c r="C23" s="48"/>
      <c r="D23" s="48"/>
      <c r="E23" s="48"/>
      <c r="F23" s="48"/>
      <c r="G23" s="48"/>
      <c r="H23" s="48"/>
      <c r="I23" s="48"/>
    </row>
    <row r="24" spans="1:9" x14ac:dyDescent="0.25">
      <c r="A24" s="2" t="s">
        <v>70</v>
      </c>
      <c r="B24" s="14" t="s">
        <v>248</v>
      </c>
      <c r="C24" s="50">
        <f>SUM(C25:C26)</f>
        <v>0</v>
      </c>
      <c r="D24" s="50">
        <f t="shared" ref="D24:I24" si="4">SUM(D25:D26)</f>
        <v>0</v>
      </c>
      <c r="E24" s="50">
        <f t="shared" si="4"/>
        <v>0</v>
      </c>
      <c r="F24" s="50">
        <f t="shared" si="4"/>
        <v>0</v>
      </c>
      <c r="G24" s="50">
        <f t="shared" si="4"/>
        <v>0</v>
      </c>
      <c r="H24" s="50">
        <f t="shared" si="4"/>
        <v>0</v>
      </c>
      <c r="I24" s="50">
        <f t="shared" si="4"/>
        <v>0</v>
      </c>
    </row>
    <row r="25" spans="1:9" x14ac:dyDescent="0.25">
      <c r="A25" s="3">
        <v>1</v>
      </c>
      <c r="B25" s="4" t="s">
        <v>249</v>
      </c>
      <c r="C25" s="48"/>
      <c r="D25" s="48"/>
      <c r="E25" s="48"/>
      <c r="F25" s="48"/>
      <c r="G25" s="48"/>
      <c r="H25" s="48"/>
      <c r="I25" s="48"/>
    </row>
    <row r="26" spans="1:9" x14ac:dyDescent="0.25">
      <c r="A26" s="3">
        <v>2</v>
      </c>
      <c r="B26" s="4" t="s">
        <v>250</v>
      </c>
      <c r="C26" s="48"/>
      <c r="D26" s="48"/>
      <c r="E26" s="48"/>
      <c r="F26" s="48"/>
      <c r="G26" s="48"/>
      <c r="H26" s="48"/>
      <c r="I26" s="48"/>
    </row>
    <row r="27" spans="1:9" x14ac:dyDescent="0.25">
      <c r="A27" s="2" t="s">
        <v>73</v>
      </c>
      <c r="B27" s="14" t="s">
        <v>251</v>
      </c>
      <c r="C27" s="48"/>
      <c r="D27" s="48"/>
      <c r="E27" s="48"/>
      <c r="F27" s="48"/>
      <c r="G27" s="48"/>
      <c r="H27" s="48"/>
      <c r="I27" s="48"/>
    </row>
    <row r="28" spans="1:9" x14ac:dyDescent="0.25">
      <c r="A28" s="2" t="s">
        <v>79</v>
      </c>
      <c r="B28" s="14" t="s">
        <v>252</v>
      </c>
      <c r="C28" s="48"/>
      <c r="D28" s="48"/>
      <c r="E28" s="48"/>
      <c r="F28" s="48"/>
      <c r="G28" s="48"/>
      <c r="H28" s="48"/>
      <c r="I28" s="48"/>
    </row>
    <row r="29" spans="1:9" x14ac:dyDescent="0.25">
      <c r="A29" s="2" t="s">
        <v>89</v>
      </c>
      <c r="B29" s="14" t="s">
        <v>253</v>
      </c>
      <c r="C29" s="50">
        <f>+C30+C31+C32+C35+C38</f>
        <v>0</v>
      </c>
      <c r="D29" s="50">
        <f t="shared" ref="D29:I29" si="5">+D30+D31+D32+D35+D38</f>
        <v>0</v>
      </c>
      <c r="E29" s="50">
        <f t="shared" si="5"/>
        <v>0</v>
      </c>
      <c r="F29" s="50">
        <f t="shared" si="5"/>
        <v>0</v>
      </c>
      <c r="G29" s="50">
        <f t="shared" si="5"/>
        <v>0</v>
      </c>
      <c r="H29" s="50">
        <f t="shared" si="5"/>
        <v>0</v>
      </c>
      <c r="I29" s="50">
        <f t="shared" si="5"/>
        <v>0</v>
      </c>
    </row>
    <row r="30" spans="1:9" x14ac:dyDescent="0.25">
      <c r="A30" s="2" t="s">
        <v>83</v>
      </c>
      <c r="B30" s="14" t="s">
        <v>254</v>
      </c>
      <c r="C30" s="48"/>
      <c r="D30" s="48"/>
      <c r="E30" s="48"/>
      <c r="F30" s="48"/>
      <c r="G30" s="48"/>
      <c r="H30" s="48"/>
      <c r="I30" s="48"/>
    </row>
    <row r="31" spans="1:9" x14ac:dyDescent="0.25">
      <c r="A31" s="2" t="s">
        <v>70</v>
      </c>
      <c r="B31" s="14" t="s">
        <v>255</v>
      </c>
      <c r="C31" s="48"/>
      <c r="D31" s="48"/>
      <c r="E31" s="48"/>
      <c r="F31" s="48"/>
      <c r="G31" s="48"/>
      <c r="H31" s="48"/>
      <c r="I31" s="48"/>
    </row>
    <row r="32" spans="1:9" x14ac:dyDescent="0.25">
      <c r="A32" s="2" t="s">
        <v>73</v>
      </c>
      <c r="B32" s="14" t="s">
        <v>256</v>
      </c>
      <c r="C32" s="50">
        <f>SUM(C33:C34)</f>
        <v>0</v>
      </c>
      <c r="D32" s="50">
        <f t="shared" ref="D32:I32" si="6">SUM(D33:D34)</f>
        <v>0</v>
      </c>
      <c r="E32" s="50">
        <f t="shared" si="6"/>
        <v>0</v>
      </c>
      <c r="F32" s="50">
        <f t="shared" si="6"/>
        <v>0</v>
      </c>
      <c r="G32" s="50">
        <f t="shared" si="6"/>
        <v>0</v>
      </c>
      <c r="H32" s="50">
        <f t="shared" si="6"/>
        <v>0</v>
      </c>
      <c r="I32" s="50">
        <f t="shared" si="6"/>
        <v>0</v>
      </c>
    </row>
    <row r="33" spans="1:9" x14ac:dyDescent="0.25">
      <c r="A33" s="3">
        <v>1</v>
      </c>
      <c r="B33" s="49" t="s">
        <v>869</v>
      </c>
      <c r="C33" s="48"/>
      <c r="D33" s="48"/>
      <c r="E33" s="48"/>
      <c r="F33" s="48"/>
      <c r="G33" s="48"/>
      <c r="H33" s="48"/>
      <c r="I33" s="48"/>
    </row>
    <row r="34" spans="1:9" ht="30" customHeight="1" x14ac:dyDescent="0.25">
      <c r="A34" s="3">
        <v>2</v>
      </c>
      <c r="B34" s="49" t="s">
        <v>257</v>
      </c>
      <c r="C34" s="48"/>
      <c r="D34" s="48"/>
      <c r="E34" s="48"/>
      <c r="F34" s="48"/>
      <c r="G34" s="48"/>
      <c r="H34" s="48"/>
      <c r="I34" s="48"/>
    </row>
    <row r="35" spans="1:9" x14ac:dyDescent="0.25">
      <c r="A35" s="2" t="s">
        <v>77</v>
      </c>
      <c r="B35" s="14" t="s">
        <v>258</v>
      </c>
      <c r="C35" s="50">
        <f t="shared" ref="C35:I35" si="7">SUM(C36:C37)</f>
        <v>0</v>
      </c>
      <c r="D35" s="50">
        <f t="shared" si="7"/>
        <v>0</v>
      </c>
      <c r="E35" s="50">
        <f t="shared" si="7"/>
        <v>0</v>
      </c>
      <c r="F35" s="50">
        <f t="shared" si="7"/>
        <v>0</v>
      </c>
      <c r="G35" s="50">
        <f t="shared" si="7"/>
        <v>0</v>
      </c>
      <c r="H35" s="50">
        <f t="shared" si="7"/>
        <v>0</v>
      </c>
      <c r="I35" s="50">
        <f t="shared" si="7"/>
        <v>0</v>
      </c>
    </row>
    <row r="36" spans="1:9" x14ac:dyDescent="0.25">
      <c r="A36" s="3">
        <v>1</v>
      </c>
      <c r="B36" s="4" t="s">
        <v>259</v>
      </c>
      <c r="C36" s="48"/>
      <c r="D36" s="48"/>
      <c r="E36" s="48"/>
      <c r="F36" s="48"/>
      <c r="G36" s="48"/>
      <c r="H36" s="48"/>
      <c r="I36" s="48"/>
    </row>
    <row r="37" spans="1:9" x14ac:dyDescent="0.25">
      <c r="A37" s="3">
        <v>2</v>
      </c>
      <c r="B37" s="4" t="s">
        <v>260</v>
      </c>
      <c r="C37" s="48"/>
      <c r="D37" s="48"/>
      <c r="E37" s="48"/>
      <c r="F37" s="48"/>
      <c r="G37" s="48"/>
      <c r="H37" s="48"/>
      <c r="I37" s="48"/>
    </row>
    <row r="38" spans="1:9" x14ac:dyDescent="0.25">
      <c r="A38" s="2" t="s">
        <v>113</v>
      </c>
      <c r="B38" s="14" t="s">
        <v>114</v>
      </c>
      <c r="C38" s="48"/>
      <c r="D38" s="48"/>
      <c r="E38" s="48"/>
      <c r="F38" s="48"/>
      <c r="G38" s="48"/>
      <c r="H38" s="48"/>
      <c r="I38" s="48"/>
    </row>
    <row r="39" spans="1:9" ht="19.5" customHeight="1" x14ac:dyDescent="0.25">
      <c r="A39" s="15" t="s">
        <v>118</v>
      </c>
    </row>
    <row r="40" spans="1:9" ht="51" customHeight="1" x14ac:dyDescent="0.25">
      <c r="A40" s="694" t="s">
        <v>119</v>
      </c>
      <c r="B40" s="694"/>
      <c r="C40" s="694"/>
      <c r="D40" s="694"/>
      <c r="E40" s="694"/>
      <c r="F40" s="694"/>
      <c r="G40" s="694"/>
      <c r="H40" s="694"/>
      <c r="I40" s="694"/>
    </row>
    <row r="41" spans="1:9" ht="36" customHeight="1" x14ac:dyDescent="0.25">
      <c r="A41" s="694" t="s">
        <v>261</v>
      </c>
      <c r="B41" s="694"/>
      <c r="C41" s="694"/>
      <c r="D41" s="694"/>
      <c r="E41" s="694"/>
      <c r="F41" s="694"/>
      <c r="G41" s="694"/>
      <c r="H41" s="694"/>
      <c r="I41" s="694"/>
    </row>
  </sheetData>
  <mergeCells count="14">
    <mergeCell ref="A40:I40"/>
    <mergeCell ref="A41:I41"/>
    <mergeCell ref="H5:H6"/>
    <mergeCell ref="I5:I6"/>
    <mergeCell ref="A1:I1"/>
    <mergeCell ref="A2:I2"/>
    <mergeCell ref="A3:I3"/>
    <mergeCell ref="H4:I4"/>
    <mergeCell ref="A5:A6"/>
    <mergeCell ref="B5:B6"/>
    <mergeCell ref="C5:C6"/>
    <mergeCell ref="D5:D6"/>
    <mergeCell ref="E5:F5"/>
    <mergeCell ref="G5:G6"/>
  </mergeCells>
  <pageMargins left="0.55000000000000004" right="0.23" top="0.74803149606299213" bottom="0.74803149606299213" header="0.31496062992125984" footer="0.31496062992125984"/>
  <pageSetup paperSize="9" scale="8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sheetPr>
  <dimension ref="A1:G38"/>
  <sheetViews>
    <sheetView workbookViewId="0">
      <selection sqref="A1:G1"/>
    </sheetView>
  </sheetViews>
  <sheetFormatPr defaultColWidth="9.140625" defaultRowHeight="15" x14ac:dyDescent="0.25"/>
  <cols>
    <col min="1" max="1" width="5.7109375" style="1" customWidth="1"/>
    <col min="2" max="2" width="45.28515625" style="1" customWidth="1"/>
    <col min="3" max="4" width="11.28515625" style="1" customWidth="1"/>
    <col min="5" max="7" width="11.5703125" style="1" customWidth="1"/>
    <col min="8" max="16384" width="9.140625" style="1"/>
  </cols>
  <sheetData>
    <row r="1" spans="1:7" x14ac:dyDescent="0.25">
      <c r="A1" s="691" t="s">
        <v>262</v>
      </c>
      <c r="B1" s="691"/>
      <c r="C1" s="691"/>
      <c r="D1" s="691"/>
      <c r="E1" s="691"/>
      <c r="F1" s="691"/>
      <c r="G1" s="691"/>
    </row>
    <row r="2" spans="1:7" ht="25.5" customHeight="1" x14ac:dyDescent="0.25">
      <c r="A2" s="686" t="s">
        <v>263</v>
      </c>
      <c r="B2" s="686"/>
      <c r="C2" s="686"/>
      <c r="D2" s="686"/>
      <c r="E2" s="686"/>
      <c r="F2" s="686"/>
      <c r="G2" s="686"/>
    </row>
    <row r="3" spans="1:7" x14ac:dyDescent="0.25">
      <c r="A3" s="692" t="s">
        <v>264</v>
      </c>
      <c r="B3" s="692"/>
      <c r="C3" s="692"/>
      <c r="D3" s="692"/>
      <c r="E3" s="692"/>
      <c r="F3" s="692"/>
      <c r="G3" s="692"/>
    </row>
    <row r="4" spans="1:7" x14ac:dyDescent="0.25">
      <c r="F4" s="693" t="s">
        <v>56</v>
      </c>
      <c r="G4" s="693"/>
    </row>
    <row r="5" spans="1:7" ht="62.25" customHeight="1" x14ac:dyDescent="0.25">
      <c r="A5" s="2" t="s">
        <v>3</v>
      </c>
      <c r="B5" s="2" t="s">
        <v>265</v>
      </c>
      <c r="C5" s="2" t="s">
        <v>871</v>
      </c>
      <c r="D5" s="2" t="s">
        <v>266</v>
      </c>
      <c r="E5" s="2" t="s">
        <v>229</v>
      </c>
      <c r="F5" s="2" t="s">
        <v>267</v>
      </c>
      <c r="G5" s="2" t="s">
        <v>268</v>
      </c>
    </row>
    <row r="6" spans="1:7" x14ac:dyDescent="0.25">
      <c r="A6" s="2" t="s">
        <v>15</v>
      </c>
      <c r="B6" s="2" t="s">
        <v>16</v>
      </c>
      <c r="C6" s="2">
        <v>1</v>
      </c>
      <c r="D6" s="2">
        <v>2</v>
      </c>
      <c r="E6" s="2" t="s">
        <v>269</v>
      </c>
      <c r="F6" s="2">
        <v>4</v>
      </c>
      <c r="G6" s="2">
        <v>5</v>
      </c>
    </row>
    <row r="7" spans="1:7" x14ac:dyDescent="0.25">
      <c r="A7" s="3"/>
      <c r="B7" s="14" t="s">
        <v>270</v>
      </c>
      <c r="C7" s="50">
        <f>+C10+C24+C27+C30</f>
        <v>0</v>
      </c>
      <c r="D7" s="50">
        <f>+D10+D24+D27+D30</f>
        <v>0</v>
      </c>
      <c r="E7" s="50">
        <f>+E10+E24+E27+E30</f>
        <v>0</v>
      </c>
      <c r="F7" s="50">
        <f>+F10+F24+F27+F30</f>
        <v>0</v>
      </c>
      <c r="G7" s="50">
        <f>+G10+G24+G27+G30</f>
        <v>0</v>
      </c>
    </row>
    <row r="8" spans="1:7" x14ac:dyDescent="0.25">
      <c r="A8" s="3"/>
      <c r="B8" s="5" t="s">
        <v>271</v>
      </c>
      <c r="C8" s="3"/>
      <c r="D8" s="3"/>
      <c r="E8" s="3"/>
      <c r="F8" s="3"/>
      <c r="G8" s="3"/>
    </row>
    <row r="9" spans="1:7" x14ac:dyDescent="0.25">
      <c r="A9" s="3"/>
      <c r="B9" s="5" t="s">
        <v>272</v>
      </c>
      <c r="C9" s="3"/>
      <c r="D9" s="3"/>
      <c r="E9" s="3"/>
      <c r="F9" s="3"/>
      <c r="G9" s="3"/>
    </row>
    <row r="10" spans="1:7" x14ac:dyDescent="0.25">
      <c r="A10" s="2" t="s">
        <v>83</v>
      </c>
      <c r="B10" s="14" t="s">
        <v>65</v>
      </c>
      <c r="C10" s="50">
        <f>SUM(C14:C23)</f>
        <v>0</v>
      </c>
      <c r="D10" s="50">
        <f>SUM(D14:D23)</f>
        <v>0</v>
      </c>
      <c r="E10" s="50">
        <f>SUM(E14:E23)</f>
        <v>0</v>
      </c>
      <c r="F10" s="50">
        <f>SUM(F14:F23)</f>
        <v>0</v>
      </c>
      <c r="G10" s="50">
        <f>SUM(G14:G23)</f>
        <v>0</v>
      </c>
    </row>
    <row r="11" spans="1:7" x14ac:dyDescent="0.25">
      <c r="A11" s="3"/>
      <c r="B11" s="5" t="s">
        <v>273</v>
      </c>
      <c r="C11" s="3"/>
      <c r="D11" s="3"/>
      <c r="E11" s="3"/>
      <c r="F11" s="3"/>
      <c r="G11" s="3"/>
    </row>
    <row r="12" spans="1:7" x14ac:dyDescent="0.25">
      <c r="A12" s="3"/>
      <c r="B12" s="5" t="s">
        <v>274</v>
      </c>
      <c r="C12" s="3"/>
      <c r="D12" s="3"/>
      <c r="E12" s="3"/>
      <c r="F12" s="3"/>
      <c r="G12" s="3"/>
    </row>
    <row r="13" spans="1:7" x14ac:dyDescent="0.25">
      <c r="A13" s="3"/>
      <c r="B13" s="5" t="s">
        <v>134</v>
      </c>
      <c r="C13" s="3"/>
      <c r="D13" s="3"/>
      <c r="E13" s="3"/>
      <c r="F13" s="3"/>
      <c r="G13" s="3"/>
    </row>
    <row r="14" spans="1:7" ht="30" x14ac:dyDescent="0.25">
      <c r="A14" s="3">
        <v>1</v>
      </c>
      <c r="B14" s="4" t="s">
        <v>275</v>
      </c>
      <c r="C14" s="3"/>
      <c r="D14" s="3"/>
      <c r="E14" s="3"/>
      <c r="F14" s="3"/>
      <c r="G14" s="3"/>
    </row>
    <row r="15" spans="1:7" ht="30" x14ac:dyDescent="0.25">
      <c r="A15" s="3">
        <v>2</v>
      </c>
      <c r="B15" s="4" t="s">
        <v>276</v>
      </c>
      <c r="C15" s="3"/>
      <c r="D15" s="3"/>
      <c r="E15" s="3"/>
      <c r="F15" s="3"/>
      <c r="G15" s="3"/>
    </row>
    <row r="16" spans="1:7" ht="30" x14ac:dyDescent="0.25">
      <c r="A16" s="3">
        <v>3</v>
      </c>
      <c r="B16" s="4" t="s">
        <v>277</v>
      </c>
      <c r="C16" s="3"/>
      <c r="D16" s="3"/>
      <c r="E16" s="3"/>
      <c r="F16" s="3"/>
      <c r="G16" s="3"/>
    </row>
    <row r="17" spans="1:7" x14ac:dyDescent="0.25">
      <c r="A17" s="3">
        <v>4</v>
      </c>
      <c r="B17" s="4" t="s">
        <v>278</v>
      </c>
      <c r="C17" s="3"/>
      <c r="D17" s="3"/>
      <c r="E17" s="3"/>
      <c r="F17" s="3"/>
      <c r="G17" s="3"/>
    </row>
    <row r="18" spans="1:7" x14ac:dyDescent="0.25">
      <c r="A18" s="3">
        <v>5</v>
      </c>
      <c r="B18" s="4" t="s">
        <v>279</v>
      </c>
      <c r="C18" s="3"/>
      <c r="D18" s="3"/>
      <c r="E18" s="3"/>
      <c r="F18" s="3"/>
      <c r="G18" s="3"/>
    </row>
    <row r="19" spans="1:7" x14ac:dyDescent="0.25">
      <c r="A19" s="3">
        <v>6</v>
      </c>
      <c r="B19" s="4" t="s">
        <v>280</v>
      </c>
      <c r="C19" s="3"/>
      <c r="D19" s="3"/>
      <c r="E19" s="3"/>
      <c r="F19" s="3"/>
      <c r="G19" s="3"/>
    </row>
    <row r="20" spans="1:7" x14ac:dyDescent="0.25">
      <c r="A20" s="3">
        <v>7</v>
      </c>
      <c r="B20" s="4" t="s">
        <v>281</v>
      </c>
      <c r="C20" s="3"/>
      <c r="D20" s="3"/>
      <c r="E20" s="3"/>
      <c r="F20" s="3"/>
      <c r="G20" s="3"/>
    </row>
    <row r="21" spans="1:7" x14ac:dyDescent="0.25">
      <c r="A21" s="3">
        <v>8</v>
      </c>
      <c r="B21" s="4" t="s">
        <v>282</v>
      </c>
      <c r="C21" s="3"/>
      <c r="D21" s="3"/>
      <c r="E21" s="3"/>
      <c r="F21" s="3"/>
      <c r="G21" s="3"/>
    </row>
    <row r="22" spans="1:7" x14ac:dyDescent="0.25">
      <c r="A22" s="3">
        <v>9</v>
      </c>
      <c r="B22" s="4" t="s">
        <v>283</v>
      </c>
      <c r="C22" s="3"/>
      <c r="D22" s="3"/>
      <c r="E22" s="3"/>
      <c r="F22" s="3"/>
      <c r="G22" s="3"/>
    </row>
    <row r="23" spans="1:7" ht="30" x14ac:dyDescent="0.25">
      <c r="A23" s="3">
        <v>10</v>
      </c>
      <c r="B23" s="4" t="s">
        <v>284</v>
      </c>
      <c r="C23" s="3"/>
      <c r="D23" s="3"/>
      <c r="E23" s="3"/>
      <c r="F23" s="3"/>
      <c r="G23" s="3"/>
    </row>
    <row r="24" spans="1:7" x14ac:dyDescent="0.25">
      <c r="A24" s="2" t="s">
        <v>70</v>
      </c>
      <c r="B24" s="14" t="s">
        <v>285</v>
      </c>
      <c r="C24" s="3"/>
      <c r="D24" s="3"/>
      <c r="E24" s="3"/>
      <c r="F24" s="3"/>
      <c r="G24" s="3"/>
    </row>
    <row r="25" spans="1:7" x14ac:dyDescent="0.25">
      <c r="A25" s="3"/>
      <c r="B25" s="5" t="s">
        <v>273</v>
      </c>
      <c r="C25" s="3"/>
      <c r="D25" s="3"/>
      <c r="E25" s="3"/>
      <c r="F25" s="3"/>
      <c r="G25" s="3"/>
    </row>
    <row r="26" spans="1:7" x14ac:dyDescent="0.25">
      <c r="A26" s="3"/>
      <c r="B26" s="5" t="s">
        <v>274</v>
      </c>
      <c r="C26" s="3"/>
      <c r="D26" s="3"/>
      <c r="E26" s="3"/>
      <c r="F26" s="3"/>
      <c r="G26" s="3"/>
    </row>
    <row r="27" spans="1:7" x14ac:dyDescent="0.25">
      <c r="A27" s="2" t="s">
        <v>73</v>
      </c>
      <c r="B27" s="14" t="s">
        <v>286</v>
      </c>
      <c r="C27" s="3"/>
      <c r="D27" s="3"/>
      <c r="E27" s="3"/>
      <c r="F27" s="3"/>
      <c r="G27" s="3"/>
    </row>
    <row r="28" spans="1:7" x14ac:dyDescent="0.25">
      <c r="A28" s="3"/>
      <c r="B28" s="5" t="s">
        <v>273</v>
      </c>
      <c r="C28" s="3"/>
      <c r="D28" s="3"/>
      <c r="E28" s="3"/>
      <c r="F28" s="3"/>
      <c r="G28" s="3"/>
    </row>
    <row r="29" spans="1:7" x14ac:dyDescent="0.25">
      <c r="A29" s="3"/>
      <c r="B29" s="5" t="s">
        <v>274</v>
      </c>
      <c r="C29" s="3"/>
      <c r="D29" s="3"/>
      <c r="E29" s="3"/>
      <c r="F29" s="3"/>
      <c r="G29" s="3"/>
    </row>
    <row r="30" spans="1:7" x14ac:dyDescent="0.25">
      <c r="A30" s="2" t="s">
        <v>77</v>
      </c>
      <c r="B30" s="14" t="s">
        <v>287</v>
      </c>
      <c r="C30" s="3"/>
      <c r="D30" s="3"/>
      <c r="E30" s="3"/>
      <c r="F30" s="3"/>
      <c r="G30" s="3"/>
    </row>
    <row r="31" spans="1:7" x14ac:dyDescent="0.25">
      <c r="A31" s="3"/>
      <c r="B31" s="5" t="s">
        <v>273</v>
      </c>
      <c r="C31" s="3"/>
      <c r="D31" s="3"/>
      <c r="E31" s="3"/>
      <c r="F31" s="3"/>
      <c r="G31" s="3"/>
    </row>
    <row r="32" spans="1:7" x14ac:dyDescent="0.25">
      <c r="A32" s="3"/>
      <c r="B32" s="5" t="s">
        <v>274</v>
      </c>
      <c r="C32" s="3"/>
      <c r="D32" s="3"/>
      <c r="E32" s="3"/>
      <c r="F32" s="3"/>
      <c r="G32" s="3"/>
    </row>
    <row r="33" spans="1:7" ht="23.25" customHeight="1" x14ac:dyDescent="0.25">
      <c r="A33" s="15" t="s">
        <v>288</v>
      </c>
    </row>
    <row r="34" spans="1:7" ht="33.75" customHeight="1" x14ac:dyDescent="0.25">
      <c r="A34" s="694" t="s">
        <v>289</v>
      </c>
      <c r="B34" s="694"/>
      <c r="C34" s="694"/>
      <c r="D34" s="694"/>
      <c r="E34" s="694"/>
      <c r="F34" s="694"/>
      <c r="G34" s="694"/>
    </row>
    <row r="35" spans="1:7" ht="36.75" customHeight="1" x14ac:dyDescent="0.25">
      <c r="A35" s="694" t="s">
        <v>290</v>
      </c>
      <c r="B35" s="694"/>
      <c r="C35" s="694"/>
      <c r="D35" s="694"/>
      <c r="E35" s="694"/>
      <c r="F35" s="694"/>
      <c r="G35" s="694"/>
    </row>
    <row r="36" spans="1:7" ht="52.5" customHeight="1" x14ac:dyDescent="0.25">
      <c r="A36" s="694" t="s">
        <v>291</v>
      </c>
      <c r="B36" s="694"/>
      <c r="C36" s="694"/>
      <c r="D36" s="694"/>
      <c r="E36" s="694"/>
      <c r="F36" s="694"/>
      <c r="G36" s="694"/>
    </row>
    <row r="37" spans="1:7" ht="47.25" customHeight="1" x14ac:dyDescent="0.25">
      <c r="A37" s="694" t="s">
        <v>292</v>
      </c>
      <c r="B37" s="694"/>
      <c r="C37" s="694"/>
      <c r="D37" s="694"/>
      <c r="E37" s="694"/>
      <c r="F37" s="694"/>
      <c r="G37" s="694"/>
    </row>
    <row r="38" spans="1:7" ht="27.75" customHeight="1" x14ac:dyDescent="0.25">
      <c r="A38" s="694" t="s">
        <v>293</v>
      </c>
      <c r="B38" s="694"/>
      <c r="C38" s="694"/>
      <c r="D38" s="694"/>
      <c r="E38" s="694"/>
      <c r="F38" s="694"/>
      <c r="G38" s="694"/>
    </row>
  </sheetData>
  <mergeCells count="9">
    <mergeCell ref="A36:G36"/>
    <mergeCell ref="A37:G37"/>
    <mergeCell ref="A38:G38"/>
    <mergeCell ref="A1:G1"/>
    <mergeCell ref="A2:G2"/>
    <mergeCell ref="A3:G3"/>
    <mergeCell ref="F4:G4"/>
    <mergeCell ref="A34:G34"/>
    <mergeCell ref="A35:G35"/>
  </mergeCells>
  <pageMargins left="0.70866141732283472" right="0.35433070866141736" top="0.6" bottom="0.74803149606299213" header="0.31496062992125984" footer="0.31496062992125984"/>
  <pageSetup paperSize="9" scale="8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G37"/>
  <sheetViews>
    <sheetView workbookViewId="0">
      <selection sqref="A1:G1"/>
    </sheetView>
  </sheetViews>
  <sheetFormatPr defaultColWidth="9.140625" defaultRowHeight="15" x14ac:dyDescent="0.25"/>
  <cols>
    <col min="1" max="1" width="5.42578125" style="1" customWidth="1"/>
    <col min="2" max="2" width="42.28515625" style="1" customWidth="1"/>
    <col min="3" max="4" width="11" style="1" customWidth="1"/>
    <col min="5" max="6" width="10.5703125" style="1" customWidth="1"/>
    <col min="7" max="7" width="10" style="1" customWidth="1"/>
    <col min="8" max="16384" width="9.140625" style="1"/>
  </cols>
  <sheetData>
    <row r="1" spans="1:7" x14ac:dyDescent="0.25">
      <c r="A1" s="703" t="s">
        <v>294</v>
      </c>
      <c r="B1" s="703"/>
      <c r="C1" s="703"/>
      <c r="D1" s="703"/>
      <c r="E1" s="703"/>
      <c r="F1" s="703"/>
      <c r="G1" s="703"/>
    </row>
    <row r="2" spans="1:7" ht="45.75" customHeight="1" x14ac:dyDescent="0.25">
      <c r="A2" s="686" t="s">
        <v>295</v>
      </c>
      <c r="B2" s="686"/>
      <c r="C2" s="686"/>
      <c r="D2" s="686"/>
      <c r="E2" s="686"/>
      <c r="F2" s="686"/>
      <c r="G2" s="686"/>
    </row>
    <row r="3" spans="1:7" x14ac:dyDescent="0.25">
      <c r="A3" s="704" t="s">
        <v>226</v>
      </c>
      <c r="B3" s="704"/>
      <c r="C3" s="704"/>
      <c r="D3" s="704"/>
      <c r="E3" s="704"/>
      <c r="F3" s="704"/>
      <c r="G3" s="704"/>
    </row>
    <row r="4" spans="1:7" x14ac:dyDescent="0.25">
      <c r="F4" s="693" t="s">
        <v>56</v>
      </c>
      <c r="G4" s="693"/>
    </row>
    <row r="5" spans="1:7" ht="57" x14ac:dyDescent="0.25">
      <c r="A5" s="2" t="s">
        <v>3</v>
      </c>
      <c r="B5" s="2" t="s">
        <v>4</v>
      </c>
      <c r="C5" s="2" t="s">
        <v>296</v>
      </c>
      <c r="D5" s="2" t="s">
        <v>297</v>
      </c>
      <c r="E5" s="2" t="s">
        <v>298</v>
      </c>
      <c r="F5" s="2" t="s">
        <v>231</v>
      </c>
      <c r="G5" s="2" t="s">
        <v>232</v>
      </c>
    </row>
    <row r="6" spans="1:7" x14ac:dyDescent="0.25">
      <c r="A6" s="2" t="s">
        <v>15</v>
      </c>
      <c r="B6" s="2" t="s">
        <v>16</v>
      </c>
      <c r="C6" s="2">
        <v>1</v>
      </c>
      <c r="D6" s="2">
        <v>2</v>
      </c>
      <c r="E6" s="2">
        <v>3</v>
      </c>
      <c r="F6" s="2">
        <v>4</v>
      </c>
      <c r="G6" s="2">
        <v>5</v>
      </c>
    </row>
    <row r="7" spans="1:7" x14ac:dyDescent="0.25">
      <c r="A7" s="2" t="s">
        <v>15</v>
      </c>
      <c r="B7" s="14" t="s">
        <v>299</v>
      </c>
      <c r="C7" s="48"/>
      <c r="D7" s="48"/>
      <c r="E7" s="48"/>
      <c r="F7" s="48"/>
      <c r="G7" s="48"/>
    </row>
    <row r="8" spans="1:7" x14ac:dyDescent="0.25">
      <c r="A8" s="2" t="s">
        <v>83</v>
      </c>
      <c r="B8" s="14" t="s">
        <v>300</v>
      </c>
      <c r="C8" s="50">
        <f>+C9+C10+C13+C14+C15</f>
        <v>0</v>
      </c>
      <c r="D8" s="50">
        <f>+D9+D10+D13+D14+D15</f>
        <v>0</v>
      </c>
      <c r="E8" s="50">
        <f>+E9+E10+E13+E14+E15</f>
        <v>0</v>
      </c>
      <c r="F8" s="50">
        <f>+F9+F10+F13+F14+F15</f>
        <v>0</v>
      </c>
      <c r="G8" s="50">
        <f>+G9+G10+G13+G14+G15</f>
        <v>0</v>
      </c>
    </row>
    <row r="9" spans="1:7" x14ac:dyDescent="0.25">
      <c r="A9" s="3">
        <v>1</v>
      </c>
      <c r="B9" s="4" t="s">
        <v>301</v>
      </c>
      <c r="C9" s="48"/>
      <c r="D9" s="48"/>
      <c r="E9" s="48"/>
      <c r="F9" s="48"/>
      <c r="G9" s="48"/>
    </row>
    <row r="10" spans="1:7" x14ac:dyDescent="0.25">
      <c r="A10" s="3">
        <v>2</v>
      </c>
      <c r="B10" s="4" t="s">
        <v>302</v>
      </c>
      <c r="C10" s="48">
        <f>SUM(C11:C12)</f>
        <v>0</v>
      </c>
      <c r="D10" s="48">
        <f>SUM(D11:D12)</f>
        <v>0</v>
      </c>
      <c r="E10" s="48">
        <f>SUM(E11:E12)</f>
        <v>0</v>
      </c>
      <c r="F10" s="48">
        <f>SUM(F11:F12)</f>
        <v>0</v>
      </c>
      <c r="G10" s="48">
        <f>SUM(G11:G12)</f>
        <v>0</v>
      </c>
    </row>
    <row r="11" spans="1:7" x14ac:dyDescent="0.25">
      <c r="A11" s="3" t="s">
        <v>22</v>
      </c>
      <c r="B11" s="4" t="s">
        <v>240</v>
      </c>
      <c r="C11" s="48"/>
      <c r="D11" s="48"/>
      <c r="E11" s="48"/>
      <c r="F11" s="48"/>
      <c r="G11" s="48"/>
    </row>
    <row r="12" spans="1:7" x14ac:dyDescent="0.25">
      <c r="A12" s="3" t="s">
        <v>22</v>
      </c>
      <c r="B12" s="4" t="s">
        <v>88</v>
      </c>
      <c r="C12" s="48"/>
      <c r="D12" s="48"/>
      <c r="E12" s="48"/>
      <c r="F12" s="48"/>
      <c r="G12" s="48"/>
    </row>
    <row r="13" spans="1:7" x14ac:dyDescent="0.25">
      <c r="A13" s="3">
        <v>3</v>
      </c>
      <c r="B13" s="4" t="s">
        <v>241</v>
      </c>
      <c r="C13" s="48"/>
      <c r="D13" s="48"/>
      <c r="E13" s="48"/>
      <c r="F13" s="48"/>
      <c r="G13" s="48"/>
    </row>
    <row r="14" spans="1:7" x14ac:dyDescent="0.25">
      <c r="A14" s="3">
        <v>4</v>
      </c>
      <c r="B14" s="4" t="s">
        <v>303</v>
      </c>
      <c r="C14" s="48"/>
      <c r="D14" s="48"/>
      <c r="E14" s="48"/>
      <c r="F14" s="48"/>
      <c r="G14" s="48"/>
    </row>
    <row r="15" spans="1:7" x14ac:dyDescent="0.25">
      <c r="A15" s="3">
        <v>5</v>
      </c>
      <c r="B15" s="4" t="s">
        <v>243</v>
      </c>
      <c r="C15" s="48"/>
      <c r="D15" s="48"/>
      <c r="E15" s="48"/>
      <c r="F15" s="48"/>
      <c r="G15" s="48"/>
    </row>
    <row r="16" spans="1:7" x14ac:dyDescent="0.25">
      <c r="A16" s="2" t="s">
        <v>70</v>
      </c>
      <c r="B16" s="14" t="s">
        <v>304</v>
      </c>
      <c r="C16" s="50">
        <f>+C17+C18+C21</f>
        <v>0</v>
      </c>
      <c r="D16" s="50">
        <f>+D17+D18+D21</f>
        <v>0</v>
      </c>
      <c r="E16" s="50">
        <f>+E17+E18+E21</f>
        <v>0</v>
      </c>
      <c r="F16" s="50">
        <f>+F17+F18+F21</f>
        <v>0</v>
      </c>
      <c r="G16" s="50">
        <f>+G17+G18+G21</f>
        <v>0</v>
      </c>
    </row>
    <row r="17" spans="1:7" x14ac:dyDescent="0.25">
      <c r="A17" s="3">
        <v>1</v>
      </c>
      <c r="B17" s="4" t="s">
        <v>305</v>
      </c>
      <c r="C17" s="48"/>
      <c r="D17" s="48"/>
      <c r="E17" s="48"/>
      <c r="F17" s="48"/>
      <c r="G17" s="48"/>
    </row>
    <row r="18" spans="1:7" x14ac:dyDescent="0.25">
      <c r="A18" s="3">
        <v>2</v>
      </c>
      <c r="B18" s="4" t="s">
        <v>306</v>
      </c>
      <c r="C18" s="48">
        <f>SUM(C19:C20)</f>
        <v>0</v>
      </c>
      <c r="D18" s="48">
        <f>SUM(D19:D20)</f>
        <v>0</v>
      </c>
      <c r="E18" s="48">
        <f>SUM(E19:E20)</f>
        <v>0</v>
      </c>
      <c r="F18" s="48">
        <f>SUM(F19:F20)</f>
        <v>0</v>
      </c>
      <c r="G18" s="48">
        <f>SUM(G19:G20)</f>
        <v>0</v>
      </c>
    </row>
    <row r="19" spans="1:7" x14ac:dyDescent="0.25">
      <c r="A19" s="3" t="s">
        <v>22</v>
      </c>
      <c r="B19" s="4" t="s">
        <v>307</v>
      </c>
      <c r="C19" s="48"/>
      <c r="D19" s="48"/>
      <c r="E19" s="48"/>
      <c r="F19" s="48"/>
      <c r="G19" s="48"/>
    </row>
    <row r="20" spans="1:7" x14ac:dyDescent="0.25">
      <c r="A20" s="3" t="s">
        <v>22</v>
      </c>
      <c r="B20" s="4" t="s">
        <v>308</v>
      </c>
      <c r="C20" s="48"/>
      <c r="D20" s="48"/>
      <c r="E20" s="48"/>
      <c r="F20" s="48"/>
      <c r="G20" s="48"/>
    </row>
    <row r="21" spans="1:7" x14ac:dyDescent="0.25">
      <c r="A21" s="3">
        <v>3</v>
      </c>
      <c r="B21" s="4" t="s">
        <v>251</v>
      </c>
      <c r="C21" s="48"/>
      <c r="D21" s="48"/>
      <c r="E21" s="48"/>
      <c r="F21" s="48"/>
      <c r="G21" s="48"/>
    </row>
    <row r="22" spans="1:7" x14ac:dyDescent="0.25">
      <c r="A22" s="2" t="s">
        <v>73</v>
      </c>
      <c r="B22" s="14" t="s">
        <v>309</v>
      </c>
      <c r="C22" s="50">
        <f>+C8-C16</f>
        <v>0</v>
      </c>
      <c r="D22" s="50">
        <f>+D8-D16</f>
        <v>0</v>
      </c>
      <c r="E22" s="50">
        <f>+E8-E16</f>
        <v>0</v>
      </c>
      <c r="F22" s="50">
        <f>+F8-F16</f>
        <v>0</v>
      </c>
      <c r="G22" s="50">
        <f>+G8-G16</f>
        <v>0</v>
      </c>
    </row>
    <row r="23" spans="1:7" x14ac:dyDescent="0.25">
      <c r="A23" s="2" t="s">
        <v>16</v>
      </c>
      <c r="B23" s="14" t="s">
        <v>310</v>
      </c>
      <c r="C23" s="48"/>
      <c r="D23" s="48"/>
      <c r="E23" s="48"/>
      <c r="F23" s="48"/>
      <c r="G23" s="48"/>
    </row>
    <row r="24" spans="1:7" x14ac:dyDescent="0.25">
      <c r="A24" s="2" t="s">
        <v>83</v>
      </c>
      <c r="B24" s="14" t="s">
        <v>300</v>
      </c>
      <c r="C24" s="50">
        <f>+C25+C26+C29+C30</f>
        <v>0</v>
      </c>
      <c r="D24" s="50">
        <f>+D25+D26+D29+D30</f>
        <v>0</v>
      </c>
      <c r="E24" s="50">
        <f>+E25+E26+E29+E30</f>
        <v>0</v>
      </c>
      <c r="F24" s="50">
        <f>+F25+F26+F29+F30</f>
        <v>0</v>
      </c>
      <c r="G24" s="50">
        <f>+G25+G26+G29+G30</f>
        <v>0</v>
      </c>
    </row>
    <row r="25" spans="1:7" x14ac:dyDescent="0.25">
      <c r="A25" s="3">
        <v>1</v>
      </c>
      <c r="B25" s="4" t="s">
        <v>301</v>
      </c>
      <c r="C25" s="48"/>
      <c r="D25" s="48"/>
      <c r="E25" s="48"/>
      <c r="F25" s="48"/>
      <c r="G25" s="48"/>
    </row>
    <row r="26" spans="1:7" x14ac:dyDescent="0.25">
      <c r="A26" s="3">
        <v>2</v>
      </c>
      <c r="B26" s="4" t="s">
        <v>302</v>
      </c>
      <c r="C26" s="48">
        <f>SUM(C27:C28)</f>
        <v>0</v>
      </c>
      <c r="D26" s="48">
        <f>SUM(D27:D28)</f>
        <v>0</v>
      </c>
      <c r="E26" s="48">
        <f>SUM(E27:E28)</f>
        <v>0</v>
      </c>
      <c r="F26" s="48">
        <f>SUM(F27:F28)</f>
        <v>0</v>
      </c>
      <c r="G26" s="48">
        <f>SUM(G27:G28)</f>
        <v>0</v>
      </c>
    </row>
    <row r="27" spans="1:7" x14ac:dyDescent="0.25">
      <c r="A27" s="3" t="s">
        <v>22</v>
      </c>
      <c r="B27" s="4" t="s">
        <v>240</v>
      </c>
      <c r="C27" s="48"/>
      <c r="D27" s="48"/>
      <c r="E27" s="48"/>
      <c r="F27" s="48"/>
      <c r="G27" s="48"/>
    </row>
    <row r="28" spans="1:7" x14ac:dyDescent="0.25">
      <c r="A28" s="3" t="s">
        <v>22</v>
      </c>
      <c r="B28" s="4" t="s">
        <v>88</v>
      </c>
      <c r="C28" s="48"/>
      <c r="D28" s="48"/>
      <c r="E28" s="48"/>
      <c r="F28" s="48"/>
      <c r="G28" s="48"/>
    </row>
    <row r="29" spans="1:7" x14ac:dyDescent="0.25">
      <c r="A29" s="3">
        <v>3</v>
      </c>
      <c r="B29" s="4" t="s">
        <v>303</v>
      </c>
      <c r="C29" s="48"/>
      <c r="D29" s="48"/>
      <c r="E29" s="48"/>
      <c r="F29" s="48"/>
      <c r="G29" s="48"/>
    </row>
    <row r="30" spans="1:7" x14ac:dyDescent="0.25">
      <c r="A30" s="3">
        <v>4</v>
      </c>
      <c r="B30" s="4" t="s">
        <v>243</v>
      </c>
      <c r="C30" s="48"/>
      <c r="D30" s="48"/>
      <c r="E30" s="48"/>
      <c r="F30" s="48"/>
      <c r="G30" s="48"/>
    </row>
    <row r="31" spans="1:7" x14ac:dyDescent="0.25">
      <c r="A31" s="2" t="s">
        <v>70</v>
      </c>
      <c r="B31" s="14" t="s">
        <v>311</v>
      </c>
      <c r="C31" s="50">
        <f>+C32+C33+C36</f>
        <v>0</v>
      </c>
      <c r="D31" s="50">
        <f>+D32+D33+D36</f>
        <v>0</v>
      </c>
      <c r="E31" s="50">
        <f>+E32+E33+E36</f>
        <v>0</v>
      </c>
      <c r="F31" s="50">
        <f>+F32+F33+F36</f>
        <v>0</v>
      </c>
      <c r="G31" s="50">
        <f>+G32+G33+G36</f>
        <v>0</v>
      </c>
    </row>
    <row r="32" spans="1:7" x14ac:dyDescent="0.25">
      <c r="A32" s="3">
        <v>1</v>
      </c>
      <c r="B32" s="4" t="s">
        <v>312</v>
      </c>
      <c r="C32" s="48"/>
      <c r="D32" s="48"/>
      <c r="E32" s="48"/>
      <c r="F32" s="48"/>
      <c r="G32" s="48"/>
    </row>
    <row r="33" spans="1:7" x14ac:dyDescent="0.25">
      <c r="A33" s="3">
        <v>2</v>
      </c>
      <c r="B33" s="4" t="s">
        <v>313</v>
      </c>
      <c r="C33" s="48">
        <f>SUM(C34:C35)</f>
        <v>0</v>
      </c>
      <c r="D33" s="48">
        <f>SUM(D34:D35)</f>
        <v>0</v>
      </c>
      <c r="E33" s="48">
        <f>SUM(E34:E35)</f>
        <v>0</v>
      </c>
      <c r="F33" s="48">
        <f>SUM(F34:F35)</f>
        <v>0</v>
      </c>
      <c r="G33" s="48">
        <f>SUM(G34:G35)</f>
        <v>0</v>
      </c>
    </row>
    <row r="34" spans="1:7" x14ac:dyDescent="0.25">
      <c r="A34" s="3" t="s">
        <v>22</v>
      </c>
      <c r="B34" s="4" t="s">
        <v>307</v>
      </c>
      <c r="C34" s="48"/>
      <c r="D34" s="48"/>
      <c r="E34" s="48"/>
      <c r="F34" s="48"/>
      <c r="G34" s="48"/>
    </row>
    <row r="35" spans="1:7" x14ac:dyDescent="0.25">
      <c r="A35" s="3" t="s">
        <v>22</v>
      </c>
      <c r="B35" s="4" t="s">
        <v>308</v>
      </c>
      <c r="C35" s="48"/>
      <c r="D35" s="48"/>
      <c r="E35" s="48"/>
      <c r="F35" s="48"/>
      <c r="G35" s="48"/>
    </row>
    <row r="36" spans="1:7" x14ac:dyDescent="0.25">
      <c r="A36" s="3">
        <v>3</v>
      </c>
      <c r="B36" s="4" t="s">
        <v>251</v>
      </c>
      <c r="C36" s="48"/>
      <c r="D36" s="48"/>
      <c r="E36" s="48"/>
      <c r="F36" s="48"/>
      <c r="G36" s="48"/>
    </row>
    <row r="37" spans="1:7" ht="39" customHeight="1" x14ac:dyDescent="0.25">
      <c r="A37" s="705" t="s">
        <v>314</v>
      </c>
      <c r="B37" s="705"/>
      <c r="C37" s="705"/>
      <c r="D37" s="705"/>
      <c r="E37" s="705"/>
      <c r="F37" s="705"/>
      <c r="G37" s="705"/>
    </row>
  </sheetData>
  <mergeCells count="5">
    <mergeCell ref="A1:G1"/>
    <mergeCell ref="A2:G2"/>
    <mergeCell ref="A3:G3"/>
    <mergeCell ref="F4:G4"/>
    <mergeCell ref="A37:G37"/>
  </mergeCells>
  <pageMargins left="0.61" right="0.43307086614173229" top="0.74803149606299213" bottom="0.74803149606299213"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69</vt:i4>
      </vt:variant>
      <vt:variant>
        <vt:lpstr>Named Ranges</vt:lpstr>
      </vt:variant>
      <vt:variant>
        <vt:i4>125</vt:i4>
      </vt:variant>
    </vt:vector>
  </HeadingPairs>
  <TitlesOfParts>
    <vt:vector size="194" baseType="lpstr">
      <vt:lpstr>01</vt:lpstr>
      <vt:lpstr>02</vt:lpstr>
      <vt:lpstr>03</vt:lpstr>
      <vt:lpstr>04</vt:lpstr>
      <vt:lpstr>05</vt:lpstr>
      <vt:lpstr>06</vt:lpstr>
      <vt:lpstr>07</vt:lpstr>
      <vt:lpstr>08</vt:lpstr>
      <vt:lpstr>09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37</vt:lpstr>
      <vt:lpstr>39</vt:lpstr>
      <vt:lpstr>40</vt:lpstr>
      <vt:lpstr>41</vt:lpstr>
      <vt:lpstr>47 thu dich vuh</vt:lpstr>
      <vt:lpstr>chi dịch vụ </vt:lpstr>
      <vt:lpstr>TH chi</vt:lpstr>
      <vt:lpstr>Chi tiết đơn vị</vt:lpstr>
      <vt:lpstr>Biểu cân đối_tinh giao</vt:lpstr>
      <vt:lpstr>Làm rõ</vt:lpstr>
      <vt:lpstr>Chi khac UB</vt:lpstr>
      <vt:lpstr>Chi khác</vt:lpstr>
      <vt:lpstr>Moi truong_Kinh tế</vt:lpstr>
      <vt:lpstr>CHi khác theo biên chế trường</vt:lpstr>
      <vt:lpstr>Thu sn</vt:lpstr>
      <vt:lpstr>Chi sn</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'10'!chuong_phuluc_10</vt:lpstr>
      <vt:lpstr>'10'!chuong_phuluc_10_name</vt:lpstr>
      <vt:lpstr>'11'!chuong_phuluc_11</vt:lpstr>
      <vt:lpstr>'11'!chuong_phuluc_11_name</vt:lpstr>
      <vt:lpstr>'12'!chuong_phuluc_12</vt:lpstr>
      <vt:lpstr>'12'!chuong_phuluc_12_name</vt:lpstr>
      <vt:lpstr>'13'!chuong_phuluc_13</vt:lpstr>
      <vt:lpstr>'13'!chuong_phuluc_13_name</vt:lpstr>
      <vt:lpstr>'14'!chuong_phuluc_14</vt:lpstr>
      <vt:lpstr>'14'!chuong_phuluc_14_name</vt:lpstr>
      <vt:lpstr>'15'!chuong_phuluc_15</vt:lpstr>
      <vt:lpstr>'15'!chuong_phuluc_15_name</vt:lpstr>
      <vt:lpstr>'16'!chuong_phuluc_16</vt:lpstr>
      <vt:lpstr>'16'!chuong_phuluc_16_name</vt:lpstr>
      <vt:lpstr>'17'!chuong_phuluc_17</vt:lpstr>
      <vt:lpstr>'17'!chuong_phuluc_17_name</vt:lpstr>
      <vt:lpstr>'18'!chuong_phuluc_18</vt:lpstr>
      <vt:lpstr>'18'!chuong_phuluc_18_name</vt:lpstr>
      <vt:lpstr>'19'!chuong_phuluc_19</vt:lpstr>
      <vt:lpstr>'19'!chuong_phuluc_19_name</vt:lpstr>
      <vt:lpstr>'01'!chuong_phuluc_2</vt:lpstr>
      <vt:lpstr>'02'!chuong_phuluc_2_1</vt:lpstr>
      <vt:lpstr>'02'!chuong_phuluc_2_1_name</vt:lpstr>
      <vt:lpstr>'01'!chuong_phuluc_2_name</vt:lpstr>
      <vt:lpstr>'20'!chuong_phuluc_20</vt:lpstr>
      <vt:lpstr>'20'!chuong_phuluc_20_name</vt:lpstr>
      <vt:lpstr>'21'!chuong_phuluc_21</vt:lpstr>
      <vt:lpstr>'21'!chuong_phuluc_21_name</vt:lpstr>
      <vt:lpstr>'22'!chuong_phuluc_22</vt:lpstr>
      <vt:lpstr>'22'!chuong_phuluc_22_name</vt:lpstr>
      <vt:lpstr>'23'!chuong_phuluc_23</vt:lpstr>
      <vt:lpstr>'23'!chuong_phuluc_23_name</vt:lpstr>
      <vt:lpstr>'24'!chuong_phuluc_24</vt:lpstr>
      <vt:lpstr>'24'!chuong_phuluc_24_name</vt:lpstr>
      <vt:lpstr>'25'!chuong_phuluc_25</vt:lpstr>
      <vt:lpstr>'25'!chuong_phuluc_25_name</vt:lpstr>
      <vt:lpstr>'26'!chuong_phuluc_26</vt:lpstr>
      <vt:lpstr>'26'!chuong_phuluc_26_name</vt:lpstr>
      <vt:lpstr>'27'!chuong_phuluc_27</vt:lpstr>
      <vt:lpstr>'27'!chuong_phuluc_27_name</vt:lpstr>
      <vt:lpstr>'28'!chuong_phuluc_28</vt:lpstr>
      <vt:lpstr>'28'!chuong_phuluc_28_name</vt:lpstr>
      <vt:lpstr>'29'!chuong_phuluc_29</vt:lpstr>
      <vt:lpstr>'29'!chuong_phuluc_29_name</vt:lpstr>
      <vt:lpstr>'03'!chuong_phuluc_3</vt:lpstr>
      <vt:lpstr>'03'!chuong_phuluc_3_name</vt:lpstr>
      <vt:lpstr>'30'!chuong_phuluc_30</vt:lpstr>
      <vt:lpstr>'30'!chuong_phuluc_30_name</vt:lpstr>
      <vt:lpstr>'31'!chuong_phuluc_31</vt:lpstr>
      <vt:lpstr>'31'!chuong_phuluc_31_name</vt:lpstr>
      <vt:lpstr>'33'!chuong_phuluc_33</vt:lpstr>
      <vt:lpstr>'33'!chuong_phuluc_33_name</vt:lpstr>
      <vt:lpstr>'34'!chuong_phuluc_34_name</vt:lpstr>
      <vt:lpstr>'39'!chuong_phuluc_39</vt:lpstr>
      <vt:lpstr>'39'!chuong_phuluc_39_name</vt:lpstr>
      <vt:lpstr>'04'!chuong_phuluc_4</vt:lpstr>
      <vt:lpstr>'04'!chuong_phuluc_4_name</vt:lpstr>
      <vt:lpstr>'40'!chuong_phuluc_40</vt:lpstr>
      <vt:lpstr>'40'!chuong_phuluc_40_name</vt:lpstr>
      <vt:lpstr>'41'!chuong_phuluc_41</vt:lpstr>
      <vt:lpstr>'41'!chuong_phuluc_41_name</vt:lpstr>
      <vt:lpstr>'47'!chuong_phuluc_47</vt:lpstr>
      <vt:lpstr>'47'!chuong_phuluc_47_name</vt:lpstr>
      <vt:lpstr>'47'!chuong_phuluc_47_name_name</vt:lpstr>
      <vt:lpstr>'48'!chuong_phuluc_48</vt:lpstr>
      <vt:lpstr>'48'!chuong_phuluc_48_name</vt:lpstr>
      <vt:lpstr>'49'!chuong_phuluc_49</vt:lpstr>
      <vt:lpstr>'49'!chuong_phuluc_49_name</vt:lpstr>
      <vt:lpstr>'05'!chuong_phuluc_5</vt:lpstr>
      <vt:lpstr>'05'!chuong_phuluc_5_name</vt:lpstr>
      <vt:lpstr>'50'!chuong_phuluc_50</vt:lpstr>
      <vt:lpstr>'50'!chuong_phuluc_50_name</vt:lpstr>
      <vt:lpstr>'51'!chuong_phuluc_51</vt:lpstr>
      <vt:lpstr>'51'!chuong_phuluc_51_name</vt:lpstr>
      <vt:lpstr>'52'!chuong_phuluc_52</vt:lpstr>
      <vt:lpstr>'52'!chuong_phuluc_52_name</vt:lpstr>
      <vt:lpstr>'53'!chuong_phuluc_53</vt:lpstr>
      <vt:lpstr>'53'!chuong_phuluc_53_name</vt:lpstr>
      <vt:lpstr>'54'!chuong_phuluc_54</vt:lpstr>
      <vt:lpstr>'54'!chuong_phuluc_54_name</vt:lpstr>
      <vt:lpstr>'55'!chuong_phuluc_55</vt:lpstr>
      <vt:lpstr>'55'!chuong_phuluc_55_name</vt:lpstr>
      <vt:lpstr>'56'!chuong_phuluc_56</vt:lpstr>
      <vt:lpstr>'56'!chuong_phuluc_56_name</vt:lpstr>
      <vt:lpstr>'57'!chuong_phuluc_57</vt:lpstr>
      <vt:lpstr>'57'!chuong_phuluc_57_name</vt:lpstr>
      <vt:lpstr>'58'!chuong_phuluc_58</vt:lpstr>
      <vt:lpstr>'58'!chuong_phuluc_58_name</vt:lpstr>
      <vt:lpstr>'59'!chuong_phuluc_59_name</vt:lpstr>
      <vt:lpstr>'06'!chuong_phuluc_6</vt:lpstr>
      <vt:lpstr>'06'!chuong_phuluc_6_name</vt:lpstr>
      <vt:lpstr>'60'!chuong_phuluc_60</vt:lpstr>
      <vt:lpstr>'60'!chuong_phuluc_60_name</vt:lpstr>
      <vt:lpstr>'61'!chuong_phuluc_61</vt:lpstr>
      <vt:lpstr>'61'!chuong_phuluc_61_name</vt:lpstr>
      <vt:lpstr>'62'!chuong_phuluc_62_name</vt:lpstr>
      <vt:lpstr>'63'!chuong_phuluc_63</vt:lpstr>
      <vt:lpstr>'63'!chuong_phuluc_63_name</vt:lpstr>
      <vt:lpstr>'64'!chuong_phuluc_64</vt:lpstr>
      <vt:lpstr>'64'!chuong_phuluc_64_name</vt:lpstr>
      <vt:lpstr>'07'!chuong_phuluc_7</vt:lpstr>
      <vt:lpstr>'07'!chuong_phuluc_7_name</vt:lpstr>
      <vt:lpstr>'08'!chuong_phuluc_8</vt:lpstr>
      <vt:lpstr>'08'!chuong_phuluc_8_name</vt:lpstr>
      <vt:lpstr>'09'!chuong_phuluc_9</vt:lpstr>
      <vt:lpstr>'09'!chuong_phuluc_9_name</vt:lpstr>
      <vt:lpstr>'30'!Print_Area</vt:lpstr>
      <vt:lpstr>'33'!Print_Area</vt:lpstr>
      <vt:lpstr>'34'!Print_Area</vt:lpstr>
      <vt:lpstr>'35'!Print_Area</vt:lpstr>
      <vt:lpstr>'37'!Print_Area</vt:lpstr>
      <vt:lpstr>'Biểu cân đối_tinh giao'!Print_Area</vt:lpstr>
      <vt:lpstr>'Chi sn'!Print_Area</vt:lpstr>
      <vt:lpstr>'Chi tiết đơn vị'!Print_Area</vt:lpstr>
      <vt:lpstr>'Làm rõ'!Print_Area</vt:lpstr>
      <vt:lpstr>'TH chi'!Print_Area</vt:lpstr>
      <vt:lpstr>'Thu sn'!Print_Area</vt:lpstr>
      <vt:lpstr>'32'!Print_Titles</vt:lpstr>
      <vt:lpstr>'33'!Print_Titles</vt:lpstr>
      <vt:lpstr>'34'!Print_Titles</vt:lpstr>
      <vt:lpstr>'35'!Print_Titles</vt:lpstr>
      <vt:lpstr>'39'!Print_Titles</vt:lpstr>
      <vt:lpstr>'Biểu cân đối_tinh giao'!Print_Titles</vt:lpstr>
      <vt:lpstr>'Chi tiết đơn vị'!Print_Titles</vt:lpstr>
      <vt:lpstr>'TH chi'!Print_Titles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dc:creator>
  <cp:lastModifiedBy>Administrator</cp:lastModifiedBy>
  <cp:lastPrinted>2026-01-09T03:08:12Z</cp:lastPrinted>
  <dcterms:created xsi:type="dcterms:W3CDTF">2017-04-26T02:19:00Z</dcterms:created>
  <dcterms:modified xsi:type="dcterms:W3CDTF">2026-01-12T10:00:35Z</dcterms:modified>
</cp:coreProperties>
</file>