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D:\xua\CBDT\CBDT 2026\Thang 6\Tuan 28\"/>
    </mc:Choice>
  </mc:AlternateContent>
  <xr:revisionPtr revIDLastSave="0" documentId="8_{8738660A-042A-46AC-A30E-847C901A2CF0}" xr6:coauthVersionLast="47" xr6:coauthVersionMax="47" xr10:uidLastSave="{00000000-0000-0000-0000-000000000000}"/>
  <bookViews>
    <workbookView xWindow="-120" yWindow="-120" windowWidth="24240" windowHeight="13140" xr2:uid="{00000000-000D-0000-FFFF-FFFF00000000}"/>
  </bookViews>
  <sheets>
    <sheet name="PL02" sheetId="15" r:id="rId1"/>
    <sheet name="48" sheetId="1" r:id="rId2"/>
    <sheet name="50" sheetId="3" state="hidden" r:id="rId3"/>
    <sheet name="51" sheetId="4" r:id="rId4"/>
    <sheet name="52" sheetId="5" r:id="rId5"/>
    <sheet name="53" sheetId="6" r:id="rId6"/>
    <sheet name="54 " sheetId="7" r:id="rId7"/>
    <sheet name="56" sheetId="11" state="hidden" r:id="rId8"/>
    <sheet name="57" sheetId="12" state="hidden" r:id="rId9"/>
    <sheet name="58" sheetId="9" state="hidden" r:id="rId10"/>
    <sheet name="61" sheetId="8" state="hidden" r:id="rId11"/>
    <sheet name="64" sheetId="13" state="hidden" r:id="rId12"/>
  </sheets>
  <externalReferences>
    <externalReference r:id="rId13"/>
  </externalReferences>
  <definedNames>
    <definedName name="_xlnm._FilterDatabase" localSheetId="2" hidden="1">'50'!$A$8:$P$68</definedName>
    <definedName name="chuong_phuluc_48" localSheetId="1">'48'!$A$2</definedName>
    <definedName name="chuong_phuluc_48_name" localSheetId="1">'48'!$A$3</definedName>
    <definedName name="chuong_phuluc_50" localSheetId="2">'50'!$A$1</definedName>
    <definedName name="chuong_phuluc_50_name" localSheetId="2">'50'!$A$2</definedName>
    <definedName name="chuong_phuluc_51" localSheetId="3">'51'!$A$2</definedName>
    <definedName name="chuong_phuluc_51_name" localSheetId="3">'51'!#REF!</definedName>
    <definedName name="chuong_phuluc_52" localSheetId="4">'52'!$A$2</definedName>
    <definedName name="chuong_phuluc_52_name" localSheetId="4">'52'!#REF!</definedName>
    <definedName name="chuong_phuluc_53" localSheetId="5">'53'!$A$2</definedName>
    <definedName name="chuong_phuluc_53_name" localSheetId="5">'53'!#REF!</definedName>
    <definedName name="chuong_phuluc_54" localSheetId="6">'54 '!$A$2</definedName>
    <definedName name="chuong_phuluc_54_name" localSheetId="6">'54 '!#REF!</definedName>
    <definedName name="_xlnm.Print_Area" localSheetId="1">'48'!$A$1:$F$41</definedName>
    <definedName name="_xlnm.Print_Area" localSheetId="2">'50'!$A$1:$K$69</definedName>
    <definedName name="_xlnm.Print_Area" localSheetId="3">'51'!$A$1:$E$41</definedName>
    <definedName name="_xlnm.Print_Area" localSheetId="4">'52'!$A$1:$F$50</definedName>
    <definedName name="_xlnm.Print_Area" localSheetId="5">'53'!$A$1:$K$37</definedName>
    <definedName name="_xlnm.Print_Area" localSheetId="6">'54 '!$A$1:$V$35</definedName>
    <definedName name="_xlnm.Print_Area" localSheetId="7">'56'!$A$1:$Q$25</definedName>
    <definedName name="_xlnm.Print_Area" localSheetId="8">'57'!$A$1:$L$27</definedName>
    <definedName name="_xlnm.Print_Area" localSheetId="10">'61'!$A$1:$AF$15</definedName>
    <definedName name="_xlnm.Print_Area" localSheetId="0">'PL02'!$A$1:$H$13</definedName>
    <definedName name="_xlnm.Print_Titles" localSheetId="1">'48'!$6:$7</definedName>
    <definedName name="_xlnm.Print_Titles" localSheetId="2">'50'!$5:$6</definedName>
    <definedName name="_xlnm.Print_Titles" localSheetId="3">'51'!$7:$7</definedName>
    <definedName name="_xlnm.Print_Titles" localSheetId="4">'52'!$6:$8</definedName>
    <definedName name="_xlnm.Print_Titles" localSheetId="6">'54 '!$6:$8</definedName>
    <definedName name="_xlnm.Print_Titles" localSheetId="8">'57'!$6:$9</definedName>
    <definedName name="_xlnm.Print_Titles" localSheetId="9">'58'!$6:$11</definedName>
    <definedName name="_xlnm.Print_Titles" localSheetId="10">'61'!$6:$7</definedName>
    <definedName name="_xlnm.Print_Titles" localSheetId="0">'PL02'!$7:$7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4" i="1" l="1"/>
  <c r="A4" i="15"/>
  <c r="E9" i="15" l="1"/>
  <c r="D10" i="15" s="1"/>
  <c r="E10" i="15" s="1"/>
  <c r="D12" i="15" s="1"/>
  <c r="F12" i="15" s="1"/>
  <c r="G20" i="12"/>
  <c r="M17" i="12" s="1"/>
  <c r="F21" i="7"/>
  <c r="H31" i="1"/>
  <c r="D32" i="1" s="1"/>
  <c r="D33" i="1"/>
  <c r="D15" i="1"/>
  <c r="D11" i="15" l="1"/>
  <c r="F11" i="15" s="1"/>
  <c r="D13" i="15"/>
  <c r="F13" i="15" s="1"/>
  <c r="E9" i="13"/>
  <c r="H34" i="1" l="1"/>
  <c r="F30" i="1"/>
  <c r="C21" i="1"/>
  <c r="W21" i="7" l="1"/>
  <c r="H36" i="3"/>
  <c r="G36" i="3"/>
  <c r="C68" i="3" l="1"/>
  <c r="C14" i="8"/>
  <c r="L14" i="8"/>
  <c r="L15" i="8"/>
  <c r="L13" i="8"/>
  <c r="L12" i="8" s="1"/>
  <c r="I14" i="8"/>
  <c r="I15" i="8"/>
  <c r="I13" i="8"/>
  <c r="G12" i="8"/>
  <c r="H12" i="8"/>
  <c r="J12" i="8"/>
  <c r="K12" i="8"/>
  <c r="M12" i="8"/>
  <c r="N12" i="8"/>
  <c r="F13" i="8"/>
  <c r="F14" i="8"/>
  <c r="F15" i="8"/>
  <c r="U14" i="8"/>
  <c r="R13" i="8"/>
  <c r="R14" i="8"/>
  <c r="R15" i="8"/>
  <c r="X14" i="8"/>
  <c r="M15" i="9"/>
  <c r="M16" i="9"/>
  <c r="M17" i="9"/>
  <c r="M18" i="9"/>
  <c r="M19" i="9"/>
  <c r="M20" i="9"/>
  <c r="M21" i="9"/>
  <c r="M22" i="9"/>
  <c r="M23" i="9"/>
  <c r="M24" i="9"/>
  <c r="M25" i="9"/>
  <c r="M26" i="9"/>
  <c r="M27" i="9"/>
  <c r="M28" i="9"/>
  <c r="M29" i="9"/>
  <c r="M30" i="9"/>
  <c r="M14" i="9"/>
  <c r="L15" i="9"/>
  <c r="L16" i="9"/>
  <c r="L17" i="9"/>
  <c r="L18" i="9"/>
  <c r="L19" i="9"/>
  <c r="L20" i="9"/>
  <c r="L21" i="9"/>
  <c r="L22" i="9"/>
  <c r="L23" i="9"/>
  <c r="L24" i="9"/>
  <c r="L25" i="9"/>
  <c r="L26" i="9"/>
  <c r="L27" i="9"/>
  <c r="L28" i="9"/>
  <c r="L29" i="9"/>
  <c r="L30" i="9"/>
  <c r="L14" i="9"/>
  <c r="R15" i="9"/>
  <c r="R16" i="9"/>
  <c r="R17" i="9"/>
  <c r="R18" i="9"/>
  <c r="R19" i="9"/>
  <c r="R20" i="9"/>
  <c r="R21" i="9"/>
  <c r="R22" i="9"/>
  <c r="R23" i="9"/>
  <c r="R24" i="9"/>
  <c r="R25" i="9"/>
  <c r="R26" i="9"/>
  <c r="R27" i="9"/>
  <c r="R28" i="9"/>
  <c r="R29" i="9"/>
  <c r="R30" i="9"/>
  <c r="R14" i="9"/>
  <c r="F15" i="9"/>
  <c r="F16" i="9"/>
  <c r="F17" i="9"/>
  <c r="F18" i="9"/>
  <c r="F19" i="9"/>
  <c r="F20" i="9"/>
  <c r="F21" i="9"/>
  <c r="F22" i="9"/>
  <c r="F23" i="9"/>
  <c r="F24" i="9"/>
  <c r="F25" i="9"/>
  <c r="F26" i="9"/>
  <c r="F27" i="9"/>
  <c r="F28" i="9"/>
  <c r="F29" i="9"/>
  <c r="F30" i="9"/>
  <c r="F14" i="9"/>
  <c r="I12" i="12"/>
  <c r="I13" i="12"/>
  <c r="I14" i="12"/>
  <c r="I15" i="12"/>
  <c r="I16" i="12"/>
  <c r="I17" i="12"/>
  <c r="I18" i="12"/>
  <c r="I19" i="12"/>
  <c r="I20" i="12"/>
  <c r="I21" i="12"/>
  <c r="I23" i="12"/>
  <c r="I24" i="12"/>
  <c r="I25" i="12"/>
  <c r="I26" i="12"/>
  <c r="I27" i="12"/>
  <c r="I11" i="12"/>
  <c r="E22" i="11"/>
  <c r="E23" i="11"/>
  <c r="N20" i="11"/>
  <c r="K22" i="11"/>
  <c r="F12" i="8" l="1"/>
  <c r="I12" i="8"/>
  <c r="Q14" i="8"/>
  <c r="O13" i="7"/>
  <c r="J13" i="7" s="1"/>
  <c r="R10" i="11" s="1"/>
  <c r="O14" i="7"/>
  <c r="J14" i="7" s="1"/>
  <c r="R11" i="11" s="1"/>
  <c r="O15" i="7"/>
  <c r="J15" i="7" s="1"/>
  <c r="R12" i="11" s="1"/>
  <c r="O16" i="7"/>
  <c r="J16" i="7" s="1"/>
  <c r="R13" i="11" s="1"/>
  <c r="O17" i="7"/>
  <c r="J17" i="7" s="1"/>
  <c r="R14" i="11" s="1"/>
  <c r="O18" i="7"/>
  <c r="J18" i="7" s="1"/>
  <c r="R15" i="11" s="1"/>
  <c r="O19" i="7"/>
  <c r="J19" i="7" s="1"/>
  <c r="R16" i="11" s="1"/>
  <c r="O20" i="7"/>
  <c r="J20" i="7" s="1"/>
  <c r="R17" i="11" s="1"/>
  <c r="O21" i="7"/>
  <c r="J21" i="7" s="1"/>
  <c r="O22" i="7"/>
  <c r="J22" i="7" s="1"/>
  <c r="R19" i="11" s="1"/>
  <c r="O23" i="7"/>
  <c r="J23" i="7" s="1"/>
  <c r="O24" i="7"/>
  <c r="J24" i="7" s="1"/>
  <c r="R21" i="11" s="1"/>
  <c r="O25" i="7"/>
  <c r="J25" i="7" s="1"/>
  <c r="O26" i="7"/>
  <c r="J26" i="7" s="1"/>
  <c r="R23" i="11" s="1"/>
  <c r="O27" i="7"/>
  <c r="J27" i="7" s="1"/>
  <c r="R24" i="11" s="1"/>
  <c r="O28" i="7"/>
  <c r="J28" i="7" s="1"/>
  <c r="R25" i="11" s="1"/>
  <c r="O12" i="7"/>
  <c r="J12" i="7" s="1"/>
  <c r="R9" i="11" s="1"/>
  <c r="S35" i="7"/>
  <c r="R34" i="7"/>
  <c r="G26" i="7"/>
  <c r="G28" i="9" s="1"/>
  <c r="D28" i="9" s="1"/>
  <c r="J29" i="7"/>
  <c r="G13" i="7"/>
  <c r="G14" i="7"/>
  <c r="G15" i="7"/>
  <c r="G16" i="7"/>
  <c r="G17" i="7"/>
  <c r="G19" i="9" s="1"/>
  <c r="D19" i="9" s="1"/>
  <c r="G18" i="7"/>
  <c r="G20" i="9" s="1"/>
  <c r="D20" i="9" s="1"/>
  <c r="G19" i="7"/>
  <c r="G21" i="9" s="1"/>
  <c r="D21" i="9" s="1"/>
  <c r="G20" i="7"/>
  <c r="G22" i="9" s="1"/>
  <c r="D22" i="9" s="1"/>
  <c r="G21" i="7"/>
  <c r="G23" i="9" s="1"/>
  <c r="D23" i="9" s="1"/>
  <c r="G22" i="7"/>
  <c r="G24" i="9" s="1"/>
  <c r="D24" i="9" s="1"/>
  <c r="G23" i="7"/>
  <c r="G25" i="9" s="1"/>
  <c r="D25" i="9" s="1"/>
  <c r="G24" i="7"/>
  <c r="G26" i="9" s="1"/>
  <c r="D26" i="9" s="1"/>
  <c r="G25" i="7"/>
  <c r="G27" i="9" s="1"/>
  <c r="D27" i="9" s="1"/>
  <c r="G27" i="7"/>
  <c r="G29" i="9" s="1"/>
  <c r="D29" i="9" s="1"/>
  <c r="G28" i="7"/>
  <c r="G30" i="9" s="1"/>
  <c r="D30" i="9" s="1"/>
  <c r="G12" i="7"/>
  <c r="D18" i="7"/>
  <c r="D15" i="11" s="1"/>
  <c r="D17" i="12" s="1"/>
  <c r="J17" i="12" s="1"/>
  <c r="L17" i="12" s="1"/>
  <c r="D23" i="7" l="1"/>
  <c r="D20" i="11" s="1"/>
  <c r="D22" i="12" s="1"/>
  <c r="D17" i="7"/>
  <c r="D14" i="11" s="1"/>
  <c r="D16" i="12" s="1"/>
  <c r="J16" i="12" s="1"/>
  <c r="L16" i="12" s="1"/>
  <c r="D24" i="7"/>
  <c r="D21" i="11" s="1"/>
  <c r="D23" i="12" s="1"/>
  <c r="J23" i="12" s="1"/>
  <c r="L23" i="12" s="1"/>
  <c r="D13" i="7"/>
  <c r="D10" i="11" s="1"/>
  <c r="D12" i="12" s="1"/>
  <c r="J12" i="12" s="1"/>
  <c r="L12" i="12" s="1"/>
  <c r="G15" i="9"/>
  <c r="D15" i="9" s="1"/>
  <c r="D21" i="7"/>
  <c r="D18" i="11" s="1"/>
  <c r="D20" i="12" s="1"/>
  <c r="D28" i="7"/>
  <c r="D25" i="11" s="1"/>
  <c r="D27" i="12" s="1"/>
  <c r="J27" i="12" s="1"/>
  <c r="L27" i="12" s="1"/>
  <c r="D14" i="7"/>
  <c r="D11" i="11" s="1"/>
  <c r="D13" i="12" s="1"/>
  <c r="J13" i="12" s="1"/>
  <c r="L13" i="12" s="1"/>
  <c r="G16" i="9"/>
  <c r="D16" i="9" s="1"/>
  <c r="D27" i="7"/>
  <c r="D24" i="11" s="1"/>
  <c r="D26" i="12" s="1"/>
  <c r="J26" i="12" s="1"/>
  <c r="L26" i="12" s="1"/>
  <c r="D16" i="7"/>
  <c r="D13" i="11" s="1"/>
  <c r="D15" i="12" s="1"/>
  <c r="J15" i="12" s="1"/>
  <c r="L15" i="12" s="1"/>
  <c r="G18" i="9"/>
  <c r="D18" i="9" s="1"/>
  <c r="D26" i="7"/>
  <c r="D23" i="11" s="1"/>
  <c r="D25" i="12" s="1"/>
  <c r="J25" i="12" s="1"/>
  <c r="L25" i="12" s="1"/>
  <c r="D12" i="7"/>
  <c r="G14" i="9"/>
  <c r="D14" i="9" s="1"/>
  <c r="D22" i="7"/>
  <c r="D19" i="11" s="1"/>
  <c r="D21" i="12" s="1"/>
  <c r="J21" i="12" s="1"/>
  <c r="L21" i="12" s="1"/>
  <c r="D20" i="7"/>
  <c r="D17" i="11" s="1"/>
  <c r="D19" i="12" s="1"/>
  <c r="D19" i="7"/>
  <c r="D16" i="11" s="1"/>
  <c r="D18" i="12" s="1"/>
  <c r="J18" i="12" s="1"/>
  <c r="L18" i="12" s="1"/>
  <c r="D15" i="7"/>
  <c r="D12" i="11" s="1"/>
  <c r="D14" i="12" s="1"/>
  <c r="J14" i="12" s="1"/>
  <c r="L14" i="12" s="1"/>
  <c r="G17" i="9"/>
  <c r="D17" i="9" s="1"/>
  <c r="D25" i="7"/>
  <c r="D22" i="11" s="1"/>
  <c r="D24" i="12" s="1"/>
  <c r="J24" i="12" s="1"/>
  <c r="L24" i="12" s="1"/>
  <c r="J20" i="12"/>
  <c r="M20" i="12"/>
  <c r="M21" i="12" s="1"/>
  <c r="L20" i="12"/>
  <c r="O14" i="8"/>
  <c r="AA14" i="8" s="1"/>
  <c r="AC14" i="8"/>
  <c r="R22" i="11"/>
  <c r="J11" i="7"/>
  <c r="F37" i="6"/>
  <c r="H37" i="6" s="1"/>
  <c r="G32" i="6"/>
  <c r="G25" i="6" s="1"/>
  <c r="H18" i="6"/>
  <c r="C33" i="6"/>
  <c r="C30" i="6"/>
  <c r="D26" i="6"/>
  <c r="D29" i="6"/>
  <c r="D32" i="6"/>
  <c r="E34" i="6"/>
  <c r="C34" i="6" s="1"/>
  <c r="E31" i="6"/>
  <c r="K31" i="6" s="1"/>
  <c r="E28" i="6"/>
  <c r="K28" i="6" s="1"/>
  <c r="E16" i="6"/>
  <c r="C16" i="6" s="1"/>
  <c r="E22" i="6"/>
  <c r="C22" i="6" s="1"/>
  <c r="F36" i="6"/>
  <c r="H36" i="6" s="1"/>
  <c r="D35" i="5"/>
  <c r="D37" i="5"/>
  <c r="G38" i="5"/>
  <c r="C35" i="5"/>
  <c r="C36" i="5"/>
  <c r="C17" i="4"/>
  <c r="C31" i="5" s="1"/>
  <c r="C46" i="5"/>
  <c r="E46" i="5" s="1"/>
  <c r="C45" i="5"/>
  <c r="E45" i="5" s="1"/>
  <c r="D25" i="6" l="1"/>
  <c r="C32" i="6"/>
  <c r="M19" i="12"/>
  <c r="J19" i="12"/>
  <c r="L19" i="12" s="1"/>
  <c r="D9" i="11"/>
  <c r="D11" i="12" s="1"/>
  <c r="D11" i="7"/>
  <c r="E26" i="6"/>
  <c r="E29" i="6"/>
  <c r="K29" i="6" s="1"/>
  <c r="C28" i="6"/>
  <c r="E18" i="6"/>
  <c r="C18" i="6" s="1"/>
  <c r="I18" i="6" s="1"/>
  <c r="E32" i="6"/>
  <c r="C31" i="6"/>
  <c r="J11" i="12" l="1"/>
  <c r="L11" i="12" s="1"/>
  <c r="E11" i="12"/>
  <c r="C29" i="6"/>
  <c r="I29" i="6" s="1"/>
  <c r="I31" i="6"/>
  <c r="C26" i="6"/>
  <c r="I28" i="6"/>
  <c r="E25" i="6"/>
  <c r="K26" i="6"/>
  <c r="K18" i="6"/>
  <c r="D41" i="5"/>
  <c r="D36" i="5" s="1"/>
  <c r="E10" i="5"/>
  <c r="E12" i="5"/>
  <c r="E13" i="5"/>
  <c r="E14" i="5"/>
  <c r="E15" i="5"/>
  <c r="E16" i="5"/>
  <c r="E17" i="5"/>
  <c r="E18" i="5"/>
  <c r="E19" i="5"/>
  <c r="E20" i="5"/>
  <c r="E21" i="5"/>
  <c r="E22" i="5"/>
  <c r="E23" i="5"/>
  <c r="E24" i="5"/>
  <c r="E25" i="5"/>
  <c r="E26" i="5"/>
  <c r="E27" i="5"/>
  <c r="E28" i="5"/>
  <c r="E32" i="5"/>
  <c r="E33" i="5"/>
  <c r="E34" i="5"/>
  <c r="E35" i="5"/>
  <c r="E37" i="5"/>
  <c r="E38" i="5"/>
  <c r="E39" i="5"/>
  <c r="E40" i="5"/>
  <c r="E42" i="5"/>
  <c r="D30" i="5"/>
  <c r="E30" i="5" s="1"/>
  <c r="F33" i="5"/>
  <c r="F34" i="5"/>
  <c r="F35" i="5"/>
  <c r="F37" i="5"/>
  <c r="C41" i="5"/>
  <c r="E17" i="4"/>
  <c r="D34" i="4"/>
  <c r="D47" i="5" s="1"/>
  <c r="D44" i="5" s="1"/>
  <c r="D43" i="5" s="1"/>
  <c r="C15" i="4"/>
  <c r="C32" i="4"/>
  <c r="D26" i="4"/>
  <c r="D29" i="4"/>
  <c r="C29" i="4"/>
  <c r="C26" i="4"/>
  <c r="E41" i="5" l="1"/>
  <c r="I26" i="6"/>
  <c r="C25" i="6"/>
  <c r="F15" i="4"/>
  <c r="E34" i="4"/>
  <c r="D32" i="4"/>
  <c r="C25" i="4"/>
  <c r="C47" i="5"/>
  <c r="F41" i="5"/>
  <c r="E31" i="5"/>
  <c r="F31" i="5"/>
  <c r="F30" i="5"/>
  <c r="D29" i="5"/>
  <c r="D25" i="4" l="1"/>
  <c r="E25" i="4" s="1"/>
  <c r="E32" i="4"/>
  <c r="D11" i="5"/>
  <c r="C44" i="5"/>
  <c r="C43" i="5" s="1"/>
  <c r="E47" i="5"/>
  <c r="E44" i="5" s="1"/>
  <c r="E43" i="5" s="1"/>
  <c r="C24" i="4"/>
  <c r="H34" i="6" l="1"/>
  <c r="D24" i="4"/>
  <c r="E24" i="4" s="1"/>
  <c r="F34" i="6" l="1"/>
  <c r="H32" i="6"/>
  <c r="K34" i="6"/>
  <c r="D40" i="4"/>
  <c r="D50" i="5" s="1"/>
  <c r="E50" i="5" s="1"/>
  <c r="D38" i="4"/>
  <c r="D21" i="4"/>
  <c r="C21" i="4"/>
  <c r="C10" i="4" s="1"/>
  <c r="C9" i="4" s="1"/>
  <c r="H50" i="3"/>
  <c r="G50" i="3"/>
  <c r="G49" i="3"/>
  <c r="G41" i="3"/>
  <c r="H34" i="3"/>
  <c r="G34" i="3"/>
  <c r="H28" i="3"/>
  <c r="G28" i="3"/>
  <c r="F67" i="3"/>
  <c r="E67" i="3"/>
  <c r="E68" i="3"/>
  <c r="G68" i="3" s="1"/>
  <c r="K32" i="6" l="1"/>
  <c r="H25" i="6"/>
  <c r="K25" i="6" s="1"/>
  <c r="H22" i="6"/>
  <c r="E21" i="4"/>
  <c r="F32" i="6"/>
  <c r="I34" i="6"/>
  <c r="D49" i="5"/>
  <c r="F68" i="3"/>
  <c r="D68" i="3"/>
  <c r="K22" i="6" l="1"/>
  <c r="F22" i="6"/>
  <c r="I22" i="6" s="1"/>
  <c r="F25" i="6"/>
  <c r="I25" i="6" s="1"/>
  <c r="I32" i="6"/>
  <c r="D9" i="5"/>
  <c r="E49" i="5"/>
  <c r="H68" i="3"/>
  <c r="D27" i="3"/>
  <c r="E27" i="3"/>
  <c r="F27" i="3"/>
  <c r="H27" i="3" s="1"/>
  <c r="C27" i="3"/>
  <c r="D49" i="3"/>
  <c r="H49" i="3" s="1"/>
  <c r="E37" i="3"/>
  <c r="C37" i="3"/>
  <c r="F37" i="3"/>
  <c r="D41" i="3"/>
  <c r="D37" i="3" l="1"/>
  <c r="D10" i="3" s="1"/>
  <c r="D9" i="3" s="1"/>
  <c r="H41" i="3"/>
  <c r="H37" i="3"/>
  <c r="G37" i="3"/>
  <c r="G27" i="3"/>
  <c r="C10" i="3"/>
  <c r="C9" i="3" s="1"/>
  <c r="M36" i="3"/>
  <c r="F10" i="3"/>
  <c r="E10" i="3"/>
  <c r="E9" i="3" l="1"/>
  <c r="G10" i="3"/>
  <c r="F9" i="3"/>
  <c r="H10" i="3"/>
  <c r="H9" i="3" l="1"/>
  <c r="G9" i="3"/>
  <c r="G22" i="1" l="1"/>
  <c r="D23" i="1" s="1"/>
  <c r="D15" i="4" l="1"/>
  <c r="H29" i="5"/>
  <c r="H23" i="1"/>
  <c r="D29" i="1"/>
  <c r="H16" i="6" l="1"/>
  <c r="D10" i="4"/>
  <c r="E15" i="4"/>
  <c r="F11" i="1"/>
  <c r="E10" i="4" l="1"/>
  <c r="D9" i="4"/>
  <c r="K16" i="6"/>
  <c r="F16" i="6"/>
  <c r="G11" i="1"/>
  <c r="G12" i="1" s="1"/>
  <c r="E11" i="1"/>
  <c r="D10" i="13"/>
  <c r="C10" i="13"/>
  <c r="C9" i="13" s="1"/>
  <c r="X13" i="8"/>
  <c r="Z12" i="8"/>
  <c r="U13" i="8"/>
  <c r="Q13" i="8" s="1"/>
  <c r="U15" i="8"/>
  <c r="C13" i="8"/>
  <c r="C15" i="8"/>
  <c r="D12" i="8"/>
  <c r="E12" i="8"/>
  <c r="P12" i="8"/>
  <c r="S12" i="8"/>
  <c r="T12" i="8"/>
  <c r="V12" i="8"/>
  <c r="W12" i="8"/>
  <c r="Y12" i="8"/>
  <c r="U15" i="9"/>
  <c r="U16" i="9"/>
  <c r="U17" i="9"/>
  <c r="U18" i="9"/>
  <c r="U19" i="9"/>
  <c r="U20" i="9"/>
  <c r="U21" i="9"/>
  <c r="U22" i="9"/>
  <c r="U23" i="9"/>
  <c r="U24" i="9"/>
  <c r="U25" i="9"/>
  <c r="U26" i="9"/>
  <c r="U27" i="9"/>
  <c r="U28" i="9"/>
  <c r="U29" i="9"/>
  <c r="U30" i="9"/>
  <c r="U14" i="9"/>
  <c r="H14" i="9"/>
  <c r="S14" i="9" s="1"/>
  <c r="H15" i="9"/>
  <c r="S15" i="9" s="1"/>
  <c r="H16" i="9"/>
  <c r="S16" i="9" s="1"/>
  <c r="H17" i="9"/>
  <c r="S17" i="9" s="1"/>
  <c r="H18" i="9"/>
  <c r="S18" i="9" s="1"/>
  <c r="H19" i="9"/>
  <c r="S19" i="9" s="1"/>
  <c r="H20" i="9"/>
  <c r="S20" i="9" s="1"/>
  <c r="H21" i="9"/>
  <c r="S21" i="9" s="1"/>
  <c r="H22" i="9"/>
  <c r="S22" i="9" s="1"/>
  <c r="H23" i="9"/>
  <c r="S23" i="9" s="1"/>
  <c r="H24" i="9"/>
  <c r="S24" i="9" s="1"/>
  <c r="H25" i="9"/>
  <c r="S25" i="9" s="1"/>
  <c r="H26" i="9"/>
  <c r="S26" i="9" s="1"/>
  <c r="H27" i="9"/>
  <c r="S27" i="9" s="1"/>
  <c r="H28" i="9"/>
  <c r="S28" i="9" s="1"/>
  <c r="H29" i="9"/>
  <c r="S29" i="9" s="1"/>
  <c r="H30" i="9"/>
  <c r="S30" i="9" s="1"/>
  <c r="F13" i="9"/>
  <c r="D13" i="9"/>
  <c r="E13" i="9"/>
  <c r="G13" i="9"/>
  <c r="D10" i="12"/>
  <c r="E10" i="12"/>
  <c r="F10" i="12"/>
  <c r="G10" i="12"/>
  <c r="H10" i="12"/>
  <c r="I16" i="6" l="1"/>
  <c r="E9" i="4"/>
  <c r="O13" i="8"/>
  <c r="AA13" i="8" s="1"/>
  <c r="AC13" i="8"/>
  <c r="C12" i="8"/>
  <c r="K10" i="12"/>
  <c r="E10" i="13"/>
  <c r="D9" i="13"/>
  <c r="U12" i="8"/>
  <c r="R12" i="8"/>
  <c r="X15" i="8"/>
  <c r="Q15" i="8" s="1"/>
  <c r="X12" i="8"/>
  <c r="O15" i="8" l="1"/>
  <c r="AA15" i="8" s="1"/>
  <c r="AC15" i="8"/>
  <c r="Q12" i="8"/>
  <c r="AC12" i="8" s="1"/>
  <c r="E10" i="11"/>
  <c r="E11" i="11"/>
  <c r="E12" i="11"/>
  <c r="E13" i="11"/>
  <c r="Q13" i="11" s="1"/>
  <c r="E14" i="11"/>
  <c r="Q14" i="11" s="1"/>
  <c r="E15" i="11"/>
  <c r="Q15" i="11" s="1"/>
  <c r="E16" i="11"/>
  <c r="Q16" i="11" s="1"/>
  <c r="E17" i="11"/>
  <c r="Q17" i="11" s="1"/>
  <c r="E18" i="11"/>
  <c r="E19" i="11"/>
  <c r="Q19" i="11" s="1"/>
  <c r="E20" i="11"/>
  <c r="E21" i="11"/>
  <c r="Q21" i="11" s="1"/>
  <c r="Q23" i="11"/>
  <c r="E24" i="11"/>
  <c r="Q24" i="11" s="1"/>
  <c r="E25" i="11"/>
  <c r="Q25" i="11" s="1"/>
  <c r="E9" i="11"/>
  <c r="Q9" i="11" s="1"/>
  <c r="J8" i="11"/>
  <c r="Q10" i="11"/>
  <c r="Q11" i="11"/>
  <c r="Q12" i="11"/>
  <c r="F8" i="11"/>
  <c r="G8" i="11"/>
  <c r="H8" i="11"/>
  <c r="I8" i="11"/>
  <c r="K8" i="11"/>
  <c r="L8" i="11"/>
  <c r="M8" i="11"/>
  <c r="N8" i="11"/>
  <c r="O8" i="11"/>
  <c r="P8" i="11"/>
  <c r="D8" i="11"/>
  <c r="Q20" i="11" l="1"/>
  <c r="R20" i="11"/>
  <c r="I22" i="12"/>
  <c r="Q22" i="11"/>
  <c r="Q18" i="11"/>
  <c r="R18" i="11"/>
  <c r="O12" i="8"/>
  <c r="AA12" i="8" s="1"/>
  <c r="E8" i="11"/>
  <c r="Q8" i="11" s="1"/>
  <c r="V12" i="7"/>
  <c r="V13" i="7"/>
  <c r="V14" i="7"/>
  <c r="V15" i="7"/>
  <c r="V16" i="7"/>
  <c r="V17" i="7"/>
  <c r="V18" i="7"/>
  <c r="V19" i="7"/>
  <c r="V20" i="7"/>
  <c r="V21" i="7"/>
  <c r="V22" i="7"/>
  <c r="V23" i="7"/>
  <c r="V24" i="7"/>
  <c r="V25" i="7"/>
  <c r="V26" i="7"/>
  <c r="V27" i="7"/>
  <c r="V28" i="7"/>
  <c r="R10" i="7"/>
  <c r="J34" i="7"/>
  <c r="K11" i="7"/>
  <c r="K10" i="7" s="1"/>
  <c r="L11" i="7"/>
  <c r="L10" i="7" s="1"/>
  <c r="G11" i="7"/>
  <c r="G10" i="7" s="1"/>
  <c r="H11" i="7"/>
  <c r="H10" i="7" s="1"/>
  <c r="I11" i="7"/>
  <c r="I10" i="7" s="1"/>
  <c r="M11" i="7"/>
  <c r="M10" i="7" s="1"/>
  <c r="N11" i="7"/>
  <c r="N10" i="7" s="1"/>
  <c r="O11" i="7"/>
  <c r="P11" i="7"/>
  <c r="P10" i="7" s="1"/>
  <c r="Q11" i="7"/>
  <c r="Q10" i="7" s="1"/>
  <c r="S11" i="7"/>
  <c r="S10" i="7" s="1"/>
  <c r="J22" i="12" l="1"/>
  <c r="I10" i="12"/>
  <c r="H24" i="6"/>
  <c r="F24" i="6"/>
  <c r="L22" i="12" l="1"/>
  <c r="L10" i="12" s="1"/>
  <c r="J10" i="12"/>
  <c r="E26" i="1"/>
  <c r="E25" i="1"/>
  <c r="E24" i="1"/>
  <c r="E22" i="1"/>
  <c r="M28" i="3" l="1"/>
  <c r="M29" i="3" s="1"/>
  <c r="N28" i="3"/>
  <c r="N29" i="3" s="1"/>
  <c r="L11" i="3" l="1"/>
  <c r="L12" i="3"/>
  <c r="L13" i="3"/>
  <c r="L14" i="3"/>
  <c r="L15" i="3"/>
  <c r="L16" i="3"/>
  <c r="L17" i="3"/>
  <c r="L18" i="3"/>
  <c r="L19" i="3"/>
  <c r="L20" i="3"/>
  <c r="L21" i="3"/>
  <c r="L22" i="3"/>
  <c r="L23" i="3"/>
  <c r="L24" i="3"/>
  <c r="L25" i="3"/>
  <c r="L26" i="3"/>
  <c r="L27" i="3"/>
  <c r="L28" i="3"/>
  <c r="L29" i="3"/>
  <c r="L30" i="3"/>
  <c r="L31" i="3"/>
  <c r="L32" i="3"/>
  <c r="L33" i="3"/>
  <c r="L34" i="3"/>
  <c r="L35" i="3"/>
  <c r="L36" i="3"/>
  <c r="L37" i="3"/>
  <c r="L42" i="3"/>
  <c r="L43" i="3"/>
  <c r="L44" i="3"/>
  <c r="L45" i="3"/>
  <c r="L46" i="3"/>
  <c r="L47" i="3"/>
  <c r="A4" i="8" l="1"/>
  <c r="A3" i="11"/>
  <c r="A3" i="12" s="1"/>
  <c r="F11" i="7"/>
  <c r="V11" i="7" s="1"/>
  <c r="J30" i="7"/>
  <c r="F10" i="7" l="1"/>
  <c r="V10" i="7" s="1"/>
  <c r="D10" i="7"/>
  <c r="H13" i="9" l="1"/>
  <c r="C29" i="1"/>
  <c r="C20" i="1" l="1"/>
  <c r="F29" i="1"/>
  <c r="G29" i="1"/>
  <c r="D24" i="6"/>
  <c r="G9" i="4" l="1"/>
  <c r="R13" i="9"/>
  <c r="Q13" i="9"/>
  <c r="P13" i="9"/>
  <c r="O13" i="9"/>
  <c r="V13" i="9" s="1"/>
  <c r="N13" i="9"/>
  <c r="M13" i="9"/>
  <c r="L13" i="9"/>
  <c r="U13" i="9" s="1"/>
  <c r="K13" i="9"/>
  <c r="J13" i="9"/>
  <c r="I13" i="9"/>
  <c r="S13" i="9" l="1"/>
  <c r="AE11" i="8" l="1"/>
  <c r="AE10" i="8"/>
  <c r="AD10" i="8"/>
  <c r="AF9" i="8"/>
  <c r="AD9" i="8"/>
  <c r="AE9" i="8" l="1"/>
  <c r="F21" i="6" l="1"/>
  <c r="F20" i="6"/>
  <c r="F19" i="6"/>
  <c r="F17" i="6"/>
  <c r="L10" i="3" l="1"/>
  <c r="C10" i="1"/>
  <c r="C23" i="6" l="1"/>
  <c r="C24" i="6"/>
  <c r="I24" i="6" s="1"/>
  <c r="E24" i="6"/>
  <c r="K24" i="6" s="1"/>
  <c r="G24" i="6"/>
  <c r="Q12" i="9" l="1"/>
  <c r="R12" i="9" s="1"/>
  <c r="A3" i="3"/>
  <c r="J31" i="7"/>
  <c r="J32" i="7"/>
  <c r="E11" i="7"/>
  <c r="G12" i="6"/>
  <c r="G11" i="6" s="1"/>
  <c r="G10" i="6" s="1"/>
  <c r="E11" i="6"/>
  <c r="H12" i="6"/>
  <c r="H11" i="6" s="1"/>
  <c r="H10" i="6" s="1"/>
  <c r="L11" i="6" s="1"/>
  <c r="E29" i="1"/>
  <c r="F26" i="1"/>
  <c r="E18" i="1"/>
  <c r="F14" i="1"/>
  <c r="E12" i="1"/>
  <c r="E14" i="1"/>
  <c r="E15" i="1"/>
  <c r="E17" i="1"/>
  <c r="E30" i="1"/>
  <c r="E31" i="1"/>
  <c r="E32" i="1"/>
  <c r="E33" i="1"/>
  <c r="E35" i="1"/>
  <c r="E36" i="1"/>
  <c r="E37" i="1"/>
  <c r="E38" i="1"/>
  <c r="E39" i="1"/>
  <c r="E40" i="1"/>
  <c r="E41" i="1"/>
  <c r="C13" i="1"/>
  <c r="D10" i="1"/>
  <c r="D13" i="1"/>
  <c r="A5" i="4" l="1"/>
  <c r="A4" i="5" s="1"/>
  <c r="A4" i="6" s="1"/>
  <c r="A4" i="7" s="1"/>
  <c r="A4" i="9" s="1"/>
  <c r="E10" i="6"/>
  <c r="K10" i="6" s="1"/>
  <c r="K11" i="6"/>
  <c r="E66" i="3"/>
  <c r="H13" i="1"/>
  <c r="D9" i="1"/>
  <c r="C66" i="3"/>
  <c r="C9" i="1"/>
  <c r="E10" i="7"/>
  <c r="L9" i="3"/>
  <c r="D11" i="6"/>
  <c r="D10" i="6" s="1"/>
  <c r="T14" i="7"/>
  <c r="T19" i="7"/>
  <c r="T16" i="7"/>
  <c r="T13" i="7"/>
  <c r="T20" i="7"/>
  <c r="T18" i="7"/>
  <c r="T12" i="7"/>
  <c r="T17" i="7"/>
  <c r="E10" i="1"/>
  <c r="F10" i="1"/>
  <c r="F13" i="1"/>
  <c r="E13" i="1"/>
  <c r="F66" i="3" l="1"/>
  <c r="F8" i="3" s="1"/>
  <c r="L8" i="3" s="1"/>
  <c r="E8" i="3"/>
  <c r="G66" i="3"/>
  <c r="D66" i="3"/>
  <c r="C8" i="3"/>
  <c r="F12" i="6"/>
  <c r="F11" i="6" s="1"/>
  <c r="F10" i="6" s="1"/>
  <c r="C11" i="6"/>
  <c r="T15" i="7"/>
  <c r="F9" i="1"/>
  <c r="E9" i="1"/>
  <c r="C10" i="6" l="1"/>
  <c r="I11" i="6"/>
  <c r="G8" i="3"/>
  <c r="H66" i="3"/>
  <c r="D8" i="3"/>
  <c r="H8" i="3" s="1"/>
  <c r="O35" i="7"/>
  <c r="J35" i="7" s="1"/>
  <c r="J10" i="7" s="1"/>
  <c r="I10" i="6" l="1"/>
  <c r="L10" i="6"/>
  <c r="O10" i="7"/>
  <c r="T11" i="7" l="1"/>
  <c r="T10" i="7" l="1"/>
  <c r="F23" i="1"/>
  <c r="E23" i="1"/>
  <c r="D21" i="1"/>
  <c r="E21" i="1" l="1"/>
  <c r="E20" i="1" s="1"/>
  <c r="D20" i="1"/>
  <c r="G34" i="1"/>
  <c r="F21" i="1"/>
  <c r="G16" i="1" l="1"/>
  <c r="H9" i="5"/>
  <c r="F9" i="4"/>
  <c r="D34" i="1"/>
  <c r="I32" i="1" s="1"/>
  <c r="F20" i="1"/>
  <c r="E36" i="5"/>
  <c r="C29" i="5"/>
  <c r="F36" i="5"/>
  <c r="E29" i="5" l="1"/>
  <c r="G29" i="5"/>
  <c r="C11" i="5"/>
  <c r="C9" i="5" s="1"/>
  <c r="F29" i="5"/>
  <c r="F11" i="5" l="1"/>
  <c r="G9" i="5"/>
  <c r="E11" i="5"/>
  <c r="E9" i="5" s="1"/>
  <c r="F9" i="5" l="1"/>
  <c r="T27" i="7" l="1"/>
  <c r="T25" i="7"/>
  <c r="T23" i="7"/>
  <c r="T22" i="7"/>
  <c r="T21" i="7"/>
  <c r="T26" i="7"/>
  <c r="T28" i="7"/>
  <c r="T24"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Giang</author>
  </authors>
  <commentList>
    <comment ref="D32" authorId="0" shapeId="0" xr:uid="{8C7A761A-3B7E-4B8D-95AD-EF84281654A8}">
      <text>
        <r>
          <rPr>
            <b/>
            <sz val="9"/>
            <color indexed="81"/>
            <rFont val="Tahoma"/>
            <family val="2"/>
          </rPr>
          <t>Giảm kết dư, Tăng chuyển nguồn theo kết luận kiểm toán số tiền: 939.704.366 đồng</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Giang</author>
  </authors>
  <commentList>
    <comment ref="F66" authorId="0" shapeId="0" xr:uid="{85D47CFD-60CB-4CF5-B8A4-CC7F98CB9987}">
      <text>
        <r>
          <rPr>
            <b/>
            <sz val="9"/>
            <color indexed="81"/>
            <rFont val="Tahoma"/>
            <family val="2"/>
          </rPr>
          <t>Giang:</t>
        </r>
        <r>
          <rPr>
            <sz val="9"/>
            <color indexed="81"/>
            <rFont val="Tahoma"/>
            <family val="2"/>
          </rPr>
          <t xml:space="preserve">
Giảm thu chuyển giao cấp ngân sách theo kết luận kiểm toán: 939.704.366 đồng</t>
        </r>
      </text>
    </comment>
  </commentList>
</comments>
</file>

<file path=xl/sharedStrings.xml><?xml version="1.0" encoding="utf-8"?>
<sst xmlns="http://schemas.openxmlformats.org/spreadsheetml/2006/main" count="862" uniqueCount="374">
  <si>
    <t>STT</t>
  </si>
  <si>
    <t>Nội dung (1)</t>
  </si>
  <si>
    <t>Dự toán</t>
  </si>
  <si>
    <t>Quyết toán</t>
  </si>
  <si>
    <t>So sánh</t>
  </si>
  <si>
    <t>Tuyệt đối</t>
  </si>
  <si>
    <t>Tương đối (%)</t>
  </si>
  <si>
    <t>A</t>
  </si>
  <si>
    <t>B</t>
  </si>
  <si>
    <t>3=2-1</t>
  </si>
  <si>
    <t>4=2/1</t>
  </si>
  <si>
    <t>TỔNG NGUỒN THU NSĐP</t>
  </si>
  <si>
    <t>I</t>
  </si>
  <si>
    <t>Thu NSĐP được hưởng theo phân cấp</t>
  </si>
  <si>
    <t>-</t>
  </si>
  <si>
    <t>Thu NSĐP hưởng 100%</t>
  </si>
  <si>
    <t>Thu NSĐP hưởng từ các khoản thu phân chia</t>
  </si>
  <si>
    <t>II</t>
  </si>
  <si>
    <t>Thu bổ sung từ ngân sách cấp trên</t>
  </si>
  <si>
    <t>Thu bổ sung cân đối ngân sách</t>
  </si>
  <si>
    <t>Thu bổ sung có mục tiêu</t>
  </si>
  <si>
    <t>III</t>
  </si>
  <si>
    <t>IV</t>
  </si>
  <si>
    <t>Thu kết dư</t>
  </si>
  <si>
    <t>V</t>
  </si>
  <si>
    <t>Thu chuyển nguồn từ năm trước chuyển sang</t>
  </si>
  <si>
    <t>TỔNG CHI NSĐP</t>
  </si>
  <si>
    <t>Tổng chi cân đối NSĐP</t>
  </si>
  <si>
    <t>Chi đầu tư phát triển</t>
  </si>
  <si>
    <t>Chi thường xuyên</t>
  </si>
  <si>
    <t>Chi trả nợ lãi các khoản do chính quyền địa phương vay</t>
  </si>
  <si>
    <t>Chi bổ sung quỹ dự trữ tài chính</t>
  </si>
  <si>
    <t>Dự phòng ngân sách</t>
  </si>
  <si>
    <t>Chi tạo nguồn, điều chỉnh tiền lương</t>
  </si>
  <si>
    <t>Chi các chương trình mục tiêu</t>
  </si>
  <si>
    <t>Chi các chương trình mục tiêu quốc gia</t>
  </si>
  <si>
    <t>Chi các chương trình mục tiêu, nhiệm vụ</t>
  </si>
  <si>
    <t>Chi chuyển nguồn sang năm sau</t>
  </si>
  <si>
    <t>C</t>
  </si>
  <si>
    <t>BỘI CHI NSĐP/BỘI THU NSĐP/KẾT DƯ NSĐP</t>
  </si>
  <si>
    <t>D</t>
  </si>
  <si>
    <t>CHI TRẢ NỢ GỐC CỦA NSĐP</t>
  </si>
  <si>
    <t>Từ nguồn vay để trả nợ gốc</t>
  </si>
  <si>
    <t>Từ nguồn bội thu, tăng thu, tiết kiệm chi, kết dư ngân sách cấp tỉnh</t>
  </si>
  <si>
    <t>E</t>
  </si>
  <si>
    <t>TỔNG MỨC VAY CỦA NSĐP</t>
  </si>
  <si>
    <t>Vay để bù đắp bội chi</t>
  </si>
  <si>
    <t>Vay để trả nợ gốc</t>
  </si>
  <si>
    <t>G</t>
  </si>
  <si>
    <t>TỔNG MỨC DƯ NỢ VAY CUỐI NĂM CỦA NSĐP</t>
  </si>
  <si>
    <r>
      <t>Ghi chú: </t>
    </r>
    <r>
      <rPr>
        <i/>
        <sz val="10"/>
        <color rgb="FF000000"/>
        <rFont val="Times New Roman"/>
        <family val="1"/>
      </rPr>
      <t>(1) Theo quy định tại Điều 7, Điều 11 và Điều 39 Luật NSNN, ngân sách huyện, xã không có nhiệm vụ chi nghiên cứu khoa học và công nghệ, trả lãi vay, chi bổ sung quỹ dự trữ tài chính, bội chi NSĐP, vay và trả nợ gốc vay.</t>
    </r>
  </si>
  <si>
    <t>Chi trả ngân sách cấp trên</t>
  </si>
  <si>
    <t>Nội dung</t>
  </si>
  <si>
    <t>So sánh (%)</t>
  </si>
  <si>
    <t>Tổng thu NSNN</t>
  </si>
  <si>
    <t>Thu NSĐP</t>
  </si>
  <si>
    <t>5=3/1</t>
  </si>
  <si>
    <t>6=4/2</t>
  </si>
  <si>
    <t>Thuế thu nhập cá nhân</t>
  </si>
  <si>
    <t>Thuế bảo vệ môi trường</t>
  </si>
  <si>
    <t>Thuế sử dụng đất nông nghiệp</t>
  </si>
  <si>
    <t>Thuế sử dụng đất phi nông nghiệp</t>
  </si>
  <si>
    <t>Tiền cho thuê đất, thuê mặt nước</t>
  </si>
  <si>
    <t>Thu từ hoạt động xổ số kiến thiết</t>
  </si>
  <si>
    <t>Thu khác ngân sách</t>
  </si>
  <si>
    <t>Thuế nhập khẩu</t>
  </si>
  <si>
    <t>Thu khác</t>
  </si>
  <si>
    <t>THU CHUYỂN NGUỒN TỪ NĂM TRƯỚC CHUYỂN SANG</t>
  </si>
  <si>
    <t>So sánh(%)</t>
  </si>
  <si>
    <t>3=2/1</t>
  </si>
  <si>
    <t>TỔNG CHI NGÂN SÁCH ĐỊA PHƯƠNG</t>
  </si>
  <si>
    <t>Chi giáo dục - đào tạo và dạy nghề</t>
  </si>
  <si>
    <t>Chi khoa học và công nghệ</t>
  </si>
  <si>
    <t>Chi đầu tư và hỗ trợ vốn cho các doanh nghiệp cung cấp sản phẩm, dịch vụ công ích do Nhà nước đặt hàng, các tổ chức kinh tế, các tổ chức tài chính của địa phương theo quy định của pháp luật</t>
  </si>
  <si>
    <t>Chi đầu tư phát triển khác</t>
  </si>
  <si>
    <t>Trong đó:</t>
  </si>
  <si>
    <t>VI</t>
  </si>
  <si>
    <t>CHI CÁC CHƯƠNG TRÌNH MỤC TIÊU</t>
  </si>
  <si>
    <t>Tươngđối (%)</t>
  </si>
  <si>
    <t>Chi quốc phòng</t>
  </si>
  <si>
    <t>Chi y tế, dân số và gia đình</t>
  </si>
  <si>
    <t>Chi phát thanh, truyền hình, thông tấn</t>
  </si>
  <si>
    <t>Chi bảo vệ môi trường</t>
  </si>
  <si>
    <t>Chi các hoạt động kinh tế</t>
  </si>
  <si>
    <t>Chi bảo đảm xã hội</t>
  </si>
  <si>
    <t>Chi thể dục thể thao</t>
  </si>
  <si>
    <t>Chi thường xuyên khác</t>
  </si>
  <si>
    <t>CHI CHUYỂN NGUỒN SANG NĂM SAU</t>
  </si>
  <si>
    <t>Nội dung (1)</t>
  </si>
  <si>
    <t>Bao gồm</t>
  </si>
  <si>
    <t>Ngân sách địa phương</t>
  </si>
  <si>
    <t>1=2+3</t>
  </si>
  <si>
    <t>4=5+6</t>
  </si>
  <si>
    <t>7=4/1</t>
  </si>
  <si>
    <t>8=5/2</t>
  </si>
  <si>
    <t>9=6/3</t>
  </si>
  <si>
    <t>CHI CÂN ĐỐI NSĐP</t>
  </si>
  <si>
    <t>Tên đơn vị</t>
  </si>
  <si>
    <t>Dự toán (1)</t>
  </si>
  <si>
    <t>Tổng số</t>
  </si>
  <si>
    <t>Chi trả nợ lãi do chính quyền địa phương vay (2)</t>
  </si>
  <si>
    <t>Chi chương trình MTQG</t>
  </si>
  <si>
    <t>TỔNG SỐ</t>
  </si>
  <si>
    <t>CHI TRẢ NỢ LÃI CÁC KHOẢN DO CHÍNH QUYỀN ĐỊA PHƯƠNG VAY (2)</t>
  </si>
  <si>
    <t>CHI BỔ SUNG QUỸ DỰ TRỮ TÀI CHÍNH (2)</t>
  </si>
  <si>
    <t>CHI DỰ PHÒNG NGÂN SÁCH</t>
  </si>
  <si>
    <t>CHI TẠO NGUỒN, ĐIỀU CHỈNH TIỀN LƯƠNG</t>
  </si>
  <si>
    <t>VII</t>
  </si>
  <si>
    <t>CHI CHUYỂN NGUỒN SANG NGÂN SÁCH NĂM SAU</t>
  </si>
  <si>
    <t>Nội dung   (1)</t>
  </si>
  <si>
    <t>Trong đó</t>
  </si>
  <si>
    <t>Đầu tư phát triển</t>
  </si>
  <si>
    <t>Kinh phí sự nghiệp</t>
  </si>
  <si>
    <t>Chi bổ sung cho ngân sách cấp dưới</t>
  </si>
  <si>
    <t>Ngân sách xã</t>
  </si>
  <si>
    <t>CHI NỘP NGÂN SÁCH CẤP TRÊN</t>
  </si>
  <si>
    <t>CHI BỔ SUNG CHO NGÂN SÁCH CẤP DƯỚI (3)</t>
  </si>
  <si>
    <t>Biểu mẫu số 58 - NĐ31</t>
  </si>
  <si>
    <r>
      <t>Chi đầu tư phát triển</t>
    </r>
    <r>
      <rPr>
        <sz val="9"/>
        <rFont val="Times New Roman"/>
        <family val="1"/>
      </rPr>
      <t xml:space="preserve"> </t>
    </r>
  </si>
  <si>
    <t>Chi CTMTQG</t>
  </si>
  <si>
    <t>Chi chuyển 
nguồn sang năm sau</t>
  </si>
  <si>
    <t>Chi giáo dục đào tạo</t>
  </si>
  <si>
    <t>Biểu mẫu số 48 - NĐ 31</t>
  </si>
  <si>
    <t>Biểu mẫu số 50 - NĐ 31</t>
  </si>
  <si>
    <t>Biểu mẫu số 51 - NĐ 31</t>
  </si>
  <si>
    <t>Biểu mẫu số 52 - NĐ 31</t>
  </si>
  <si>
    <t>Biểu mẫu số 53 - NĐ 31</t>
  </si>
  <si>
    <t>Chi đầu tư cho các dự án (không bao gồm chi ĐTPT của CTMT)</t>
  </si>
  <si>
    <t>Chi bổsung quỹ dự trữ tài chính(2)</t>
  </si>
  <si>
    <t xml:space="preserve">I </t>
  </si>
  <si>
    <t>Biểu mẫu số 61-NĐ31</t>
  </si>
  <si>
    <t>Chương trình mục tiêu quốc gia giảm nghèo bền vững</t>
  </si>
  <si>
    <t>Chương trình mục tiểu quốc gia phát triển KTXH vùng đồng bào dân tộc thiểu số và miền núi</t>
  </si>
  <si>
    <t>Chương trình mục tiêu quốc gia xây dựng nông thôn mới</t>
  </si>
  <si>
    <t>QUYẾT TOÁN CÂN ĐỐI NGÂN SÁCH ĐỊA PHƯƠNG NĂM 2025</t>
  </si>
  <si>
    <t>QUYẾT TOÁN NGUỒN THU NGÂN SÁCH NHÀ NƯỚC TRÊN ĐỊA BÀN THEO LĨNH VỰC NĂM 2025</t>
  </si>
  <si>
    <t>QUYẾT TOÁN CHI CHƯƠNG TRÌNH MỤC TIÊU QUỐC GIA NĂM NĂM 2025</t>
  </si>
  <si>
    <t>Thu từ các khoản cho vay của nhà nước và thu từ quỹ dự trữ tài chính</t>
  </si>
  <si>
    <t>Các khoản huy động, đóng góp</t>
  </si>
  <si>
    <t>TỔNG NGUỒN THU NSNN(A+B+C+D+E)</t>
  </si>
  <si>
    <t>TỔNG THU CÂN ĐỐI NSNN</t>
  </si>
  <si>
    <t xml:space="preserve">Thu nội địa </t>
  </si>
  <si>
    <t>1</t>
  </si>
  <si>
    <t>Thu từ khu vực DNNN do TW quản lý</t>
  </si>
  <si>
    <t xml:space="preserve">Thuế giá trị gia tăng </t>
  </si>
  <si>
    <t>Tr.đó: Từ hoạt động thăm dò và khai thác dầu, khí (gồm cả thuế giá trị gia tăng thu đối với dầu, khí khai thác theo hiệp định, hợp đồng thăm dò, khai thác dầu, khí bán ra trong nước)</t>
  </si>
  <si>
    <t xml:space="preserve">Thuế thu nhập doanh nghiệp </t>
  </si>
  <si>
    <t xml:space="preserve">Thuế tiêu thụ đặc biệt  </t>
  </si>
  <si>
    <t>Tr.đó: Thuế tiêu thụ đặc biệt hàng nhập khẩu bán ra trong nước</t>
  </si>
  <si>
    <t>Thuế tài nguyên</t>
  </si>
  <si>
    <t>Tr.đó:  - Tài nguyên dầu, khí (không bao gồm thuế tài nguyên khai thác dầu, khí theo hiệp định, hợp đồng)</t>
  </si>
  <si>
    <t>2</t>
  </si>
  <si>
    <t>Thu từ khu vực DNNN do địa phương quản lý</t>
  </si>
  <si>
    <t>Thuế tiêu thụ đặc biệt</t>
  </si>
  <si>
    <t xml:space="preserve"> Thuế môn bài</t>
  </si>
  <si>
    <t>3</t>
  </si>
  <si>
    <t>Thu từ khu vực doanh nghiệp có vốn đầu tư nước ngoài</t>
  </si>
  <si>
    <t>4</t>
  </si>
  <si>
    <t>Thu từ khu vực kinh tế ngoài quốc doanh</t>
  </si>
  <si>
    <t>Thuế giá trị gia tăng</t>
  </si>
  <si>
    <t>Thuế thu nhập doanh nghiệp</t>
  </si>
  <si>
    <t>Thuế tiêu thụ đặc biệt </t>
  </si>
  <si>
    <t>Thuế môn bài</t>
  </si>
  <si>
    <t>5</t>
  </si>
  <si>
    <t>6</t>
  </si>
  <si>
    <t>7</t>
  </si>
  <si>
    <t>Lệ phí trước bạ</t>
  </si>
  <si>
    <t>8</t>
  </si>
  <si>
    <t>Phí, lệ phí</t>
  </si>
  <si>
    <t>Phí, lệ phí TW</t>
  </si>
  <si>
    <t>Phí, lệ phí huyện</t>
  </si>
  <si>
    <t>9</t>
  </si>
  <si>
    <t>10</t>
  </si>
  <si>
    <t>11</t>
  </si>
  <si>
    <t>12</t>
  </si>
  <si>
    <t>Tiền sử dụng đất</t>
  </si>
  <si>
    <t>13</t>
  </si>
  <si>
    <t>Tiền cho thuê và bán nhà thuộc sở hữu nhà nước</t>
  </si>
  <si>
    <t>14</t>
  </si>
  <si>
    <t>15</t>
  </si>
  <si>
    <t>Thu tiền cấp quyền khai thác khoáng sản, vùng trời, vùng biển</t>
  </si>
  <si>
    <t>16</t>
  </si>
  <si>
    <t>17</t>
  </si>
  <si>
    <t xml:space="preserve">Thu từ quỹ đất công ích và thu hoa lợi công sản khác </t>
  </si>
  <si>
    <t>18</t>
  </si>
  <si>
    <t xml:space="preserve">Thu hồi vốn, thu cổ tức </t>
  </si>
  <si>
    <t>19</t>
  </si>
  <si>
    <t>Lợi nhuận được chia của Nhà nước và lợi nhuận sau thuế còn lại sau khi trích lập các quỹ của doanh nghiệp nhà nước</t>
  </si>
  <si>
    <t>Thu về dầu thô</t>
  </si>
  <si>
    <t>Thu cân đối từ hoạt động xuất nhập khẩu</t>
  </si>
  <si>
    <t>Thuế xuất khẩu</t>
  </si>
  <si>
    <t>Thuế tiêu thụ đặc biệt hàng nhập khẩu</t>
  </si>
  <si>
    <t>Thuế giá trị gia tăng hàng nhập khẩu</t>
  </si>
  <si>
    <t>Thuế bổ sung đối với hàng hoá nhập khẩu vào Việt Nam</t>
  </si>
  <si>
    <t>Thuế bảo vệ môi trường hàng nhập khẩu</t>
  </si>
  <si>
    <t>Hoàn thuế GTGT</t>
  </si>
  <si>
    <t>Thu Viện trợ</t>
  </si>
  <si>
    <t>Các khoản nhân dân đóng góp</t>
  </si>
  <si>
    <t>THU HỒI TỪ QUỸ DỰ TRỮ TÀI CHÍNH</t>
  </si>
  <si>
    <t>THU CHUYỂN GIAO NGÂN SÁCH</t>
  </si>
  <si>
    <t>THU KẾT DƯ NGÂN SÁCH</t>
  </si>
  <si>
    <t>Phí, lệ phí tỉnh</t>
  </si>
  <si>
    <t>Phí, lệ phí xã, phường</t>
  </si>
  <si>
    <t/>
  </si>
  <si>
    <t>Chi hoạt động của các cơ quan quản lý nhà nước, Đảng, đoàn thể</t>
  </si>
  <si>
    <t>Chi văn hoá thông tin</t>
  </si>
  <si>
    <t>Dự phòng</t>
  </si>
  <si>
    <t>VIII</t>
  </si>
  <si>
    <t>Các nhiệm vụ chi khác</t>
  </si>
  <si>
    <t xml:space="preserve"> + Xây dựng cơ bản</t>
  </si>
  <si>
    <t xml:space="preserve"> +Thường xuyên</t>
  </si>
  <si>
    <t>Xây dựng cơ bản (chương trình mục tiêu ứng phó biến đổi khí hậu và tăng trưởng xanh)</t>
  </si>
  <si>
    <t>Thường xuyên</t>
  </si>
  <si>
    <t>CHI BỔ SUNG NS CẤP DƯỚI</t>
  </si>
  <si>
    <t>CHI NỘP NS CẤP TRÊN</t>
  </si>
  <si>
    <t>CHI BỔ SUNG CHO NGÂN SÁCH CẤP DƯỚI</t>
  </si>
  <si>
    <t>Chi an ninh và trật tự, an toàn xã hội</t>
  </si>
  <si>
    <t>Chi giáo dục, đào tạo và dạy nghề</t>
  </si>
  <si>
    <t>Chi khoa học, công nghệ</t>
  </si>
  <si>
    <t>Chi các lĩnh vực khác theo quy định của pháp luật</t>
  </si>
  <si>
    <t>Chi đầu tư và hỗ trợ vốn cho doanh nghiệp cung cấp sản phẩm, dịch vụ công ích do nhà nước đặt hàng; Các tổ chức kinh tế; Các tổ chức tài chính của trung ương và địa phương</t>
  </si>
  <si>
    <t>Chi thường xuyên theo lĩnh vực</t>
  </si>
  <si>
    <t>Chi đảm bảo xã hội</t>
  </si>
  <si>
    <t>Các khoản chi khác theo quy định của pháp luật</t>
  </si>
  <si>
    <t>CHI CHUYỂN NGUỒN</t>
  </si>
  <si>
    <t>CHI NGÂN SÁCH CẤP xã THEO LĨNH VỰC</t>
  </si>
  <si>
    <t>Chi An ninh - Quốc phòng</t>
  </si>
  <si>
    <t>Chi văn hoá thông tin, TD -TT, TT - TH</t>
  </si>
  <si>
    <t>Chi các hoạt động kinh tế và môi trường</t>
  </si>
  <si>
    <r>
      <t xml:space="preserve">Chi đầu tư cho các dự án </t>
    </r>
    <r>
      <rPr>
        <i/>
        <sz val="10"/>
        <color rgb="FF000000"/>
        <rFont val="Times New Roman"/>
        <family val="1"/>
      </rPr>
      <t>(không bao gồm chi ĐTPT của CTMT)</t>
    </r>
  </si>
  <si>
    <t>Ngân sách cấp tỉnh</t>
  </si>
  <si>
    <t>1.1</t>
  </si>
  <si>
    <t>1.2</t>
  </si>
  <si>
    <t>1.3</t>
  </si>
  <si>
    <t>Chương trình MTQG xây dựng nông thôn mới</t>
  </si>
  <si>
    <t>Chương trình mục tiêu quốc gia phát triển kinh tế xã hội vùng đồng bào dân tộc thiểu số và miền núi</t>
  </si>
  <si>
    <t>Dự toán năm 2025</t>
  </si>
  <si>
    <t>CÁC CƠ QUAN, TỔ CHỨC</t>
  </si>
  <si>
    <t>d</t>
  </si>
  <si>
    <t>Mã QHNS</t>
  </si>
  <si>
    <t>1053629</t>
  </si>
  <si>
    <t>Công an xã</t>
  </si>
  <si>
    <t>Chi chương trình Mục tiêu quốc gia</t>
  </si>
  <si>
    <t>Chi đầu tư</t>
  </si>
  <si>
    <r>
      <t>Chi đầu tư phát triển </t>
    </r>
    <r>
      <rPr>
        <sz val="8"/>
        <rFont val="Times New Roman"/>
        <family val="1"/>
      </rPr>
      <t>(Không kể chương trình MTQG)</t>
    </r>
  </si>
  <si>
    <r>
      <t>Chiđầu tư phát triển </t>
    </r>
    <r>
      <rPr>
        <sz val="8"/>
        <rFont val="Times New Roman"/>
        <family val="1"/>
      </rPr>
      <t>(Không kể chương trình MTQG)</t>
    </r>
  </si>
  <si>
    <r>
      <t xml:space="preserve">Chi thường xuyên </t>
    </r>
    <r>
      <rPr>
        <sz val="8"/>
        <rFont val="Times New Roman"/>
        <family val="1"/>
      </rPr>
      <t>(Không kể chương trình MTQG)</t>
    </r>
  </si>
  <si>
    <r>
      <t>Chi thường xuyên</t>
    </r>
    <r>
      <rPr>
        <sz val="8"/>
        <rFont val="Times New Roman"/>
        <family val="1"/>
      </rPr>
      <t> (Không kể chương trình MTQG)</t>
    </r>
  </si>
  <si>
    <t>Chi nộp trả NS cấp trên</t>
  </si>
  <si>
    <t>Chi chuyển nguồn sang ngân sách năm sau</t>
  </si>
  <si>
    <t>CHI NỘP TRẢ NGÂN SÁCH CẤP TRÊN</t>
  </si>
  <si>
    <t>TỔNG CHI</t>
  </si>
  <si>
    <t>Chi giao thông</t>
  </si>
  <si>
    <t>Biểu mẫu số 56 - NĐ 31</t>
  </si>
  <si>
    <t>QUYẾT TOÁN CHI THƯỜNG XUYÊN CỦA NGÂN SÁCH CẤP XÃ CHO TỪNG CƠ QUAN, ĐƠN VỊ THEO LĨNH VỰC NĂM 2025</t>
  </si>
  <si>
    <t>TT</t>
  </si>
  <si>
    <t xml:space="preserve"> Chi giáo dục - đào tạo và dạy nghề</t>
  </si>
  <si>
    <t xml:space="preserve"> Chi khoa học và công nghệ</t>
  </si>
  <si>
    <t xml:space="preserve">Chi An ninh - Quốc phòng </t>
  </si>
  <si>
    <t>Chi nông nghiệp, lâm nghiệp, thủy lợi, thủy sản</t>
  </si>
  <si>
    <t>14=2/1</t>
  </si>
  <si>
    <t>Hủy bỏ</t>
  </si>
  <si>
    <t>1=2+3+4+5</t>
  </si>
  <si>
    <t>7=1-6</t>
  </si>
  <si>
    <t>Biểu mẫu số 57 - NĐ 31</t>
  </si>
  <si>
    <t xml:space="preserve">BÁO CÁO TỔNG HỢP QUYẾT TOÁN CHI THƯỜNG XUYÊN NGÂN SÁCH CẤP XÃ CỦA TỪNG CƠ QUAN, ĐƠN VỊ THEO NGUỒN VỐN NĂM 
</t>
  </si>
  <si>
    <t>Đơn vị tính: Đồng</t>
  </si>
  <si>
    <t>Dự toán được cấp</t>
  </si>
  <si>
    <t>Dự toán đầu năm</t>
  </si>
  <si>
    <t>Bổ sung trong năm</t>
  </si>
  <si>
    <t>Giảm trừ trong năm</t>
  </si>
  <si>
    <t>Năm trước chuyển sang</t>
  </si>
  <si>
    <t>Kinh phí thực hiện trong năm</t>
  </si>
  <si>
    <t>Nguồn còn lại</t>
  </si>
  <si>
    <t>Chuyển nguồn năm sau</t>
  </si>
  <si>
    <t>QUYẾT TOÁN CHI NGÂN SÁCH ĐỊA PHƯƠNG CHO TỪNG CƠ QUAN, ĐƠN VỊ NĂM 2025</t>
  </si>
  <si>
    <t>1=2+3+4</t>
  </si>
  <si>
    <t>Chi Thường xuyên</t>
  </si>
  <si>
    <t>Chi CT MTQG</t>
  </si>
  <si>
    <t>GD-ĐT và dạy nghề</t>
  </si>
  <si>
    <t>KH-CN</t>
  </si>
  <si>
    <t>12=13+14</t>
  </si>
  <si>
    <t>5=6+9+12+15</t>
  </si>
  <si>
    <t>16=5/1</t>
  </si>
  <si>
    <t>17=6/2</t>
  </si>
  <si>
    <t>18=9/3</t>
  </si>
  <si>
    <t>19=12/4</t>
  </si>
  <si>
    <t>Biểu  số 64 - NĐ 31</t>
  </si>
  <si>
    <t>TỔNG HỢP THU DỊCH VỤ CỦA ĐƠN VỊ SỰ NGHIỆP CÔNG NĂM 2025</t>
  </si>
  <si>
    <t>(KHÔNG BAO GỒM NGUỒN NGÂN SÁCH NHÀ NƯỚC)</t>
  </si>
  <si>
    <t>Kế hoạch năm 2025</t>
  </si>
  <si>
    <t>Thực hiện năm 2025</t>
  </si>
  <si>
    <t>Sự nghiệp giáo dục - đào tạo và dạy nghề</t>
  </si>
  <si>
    <t>Sự nghiệp giáo dục</t>
  </si>
  <si>
    <t>+</t>
  </si>
  <si>
    <t>Thu học phí</t>
  </si>
  <si>
    <t>Thu Cấp bù học phí</t>
  </si>
  <si>
    <t>Sự nghiệp đào tạo và dạy nghề</t>
  </si>
  <si>
    <t>Sự nghiệp khoa học và công nghệ</t>
  </si>
  <si>
    <t>Sự nghiệp y tế</t>
  </si>
  <si>
    <t>Sự nghiệp phát thanh truyền hình</t>
  </si>
  <si>
    <t>Đơn vị tính: Đồng</t>
  </si>
  <si>
    <t>CHI CÁC CHƯƠNG TRÌNH MỤC TI ÊU</t>
  </si>
  <si>
    <t xml:space="preserve"> Trường Mầm non  Nà Ớt</t>
  </si>
  <si>
    <t xml:space="preserve"> Trường Mầm non Chiềng Lương</t>
  </si>
  <si>
    <t xml:space="preserve"> Trường Mầm non Phiêng Pằn</t>
  </si>
  <si>
    <t xml:space="preserve"> Trường Tiểu học Phiêng Pằn</t>
  </si>
  <si>
    <t xml:space="preserve"> Trường Tiểu học Chiềng Lương</t>
  </si>
  <si>
    <t xml:space="preserve"> Trường Phổ thông dân tộc bán trú Tiểu học và Trung học cơ sở Nà Ớt</t>
  </si>
  <si>
    <t xml:space="preserve"> Trường Tiểu học và Trung học cơ sở Chiềng Lương</t>
  </si>
  <si>
    <t xml:space="preserve"> Trường Phổ thông dân tộc bán trú Tiểu học và Trung học cơ sở Phiêng Pằn</t>
  </si>
  <si>
    <t xml:space="preserve"> Văn phòng HĐND và UBND Xã Phiêng Pằn</t>
  </si>
  <si>
    <t xml:space="preserve"> Uỷ Ban mặt trận Tổ Quốc Xã Phiêng Pằn</t>
  </si>
  <si>
    <t xml:space="preserve"> Văn phòng Đảng ủy Xã Phiêng Pằn</t>
  </si>
  <si>
    <t xml:space="preserve"> Trung tâm phục vụ hành chính công Xã Phiêng Pằn</t>
  </si>
  <si>
    <t xml:space="preserve"> Phòng Văn hóa Xã hội Xã Phiêng Pằn</t>
  </si>
  <si>
    <t xml:space="preserve"> Phòng Kinh tế Xã Phiêng Pằn</t>
  </si>
  <si>
    <t xml:space="preserve"> Trạm Y tế xã Phiêng Pằn</t>
  </si>
  <si>
    <t xml:space="preserve"> Trung tâm Dịch vụ tổng hợp xã Phiêng Pằn</t>
  </si>
  <si>
    <t>1123527</t>
  </si>
  <si>
    <t>1127673</t>
  </si>
  <si>
    <t>1127674</t>
  </si>
  <si>
    <t>1127675</t>
  </si>
  <si>
    <t>1127676</t>
  </si>
  <si>
    <t>1127678</t>
  </si>
  <si>
    <t>1127683</t>
  </si>
  <si>
    <t>1127685</t>
  </si>
  <si>
    <t>1137194</t>
  </si>
  <si>
    <t>1145230</t>
  </si>
  <si>
    <t>1145231</t>
  </si>
  <si>
    <t>1145232</t>
  </si>
  <si>
    <t>1145233</t>
  </si>
  <si>
    <t>1145234</t>
  </si>
  <si>
    <t>1167453</t>
  </si>
  <si>
    <t>1167933</t>
  </si>
  <si>
    <t>Biểu mẫu số 54 NĐ 31</t>
  </si>
  <si>
    <t xml:space="preserve"> Ủy Ban mặt trận Tổ Quốc Xã Phiêng Pằn</t>
  </si>
  <si>
    <t>Trường Tiểu học Phiêng Pằn</t>
  </si>
  <si>
    <t>Phòng Văn hóa - Xã hội Xã Phiêng Pằn</t>
  </si>
  <si>
    <t>Phòng Kinh tế Xã Phiêng Pằn</t>
  </si>
  <si>
    <t>38=14/2</t>
  </si>
  <si>
    <t>39=15/3</t>
  </si>
  <si>
    <t>20</t>
  </si>
  <si>
    <t>21</t>
  </si>
  <si>
    <t>23</t>
  </si>
  <si>
    <t>24</t>
  </si>
  <si>
    <t>25</t>
  </si>
  <si>
    <t>26=13/1</t>
  </si>
  <si>
    <t>(Kèm theo Nghị quyết số 13/NQ-HĐND ngày 25/3/2026 của HĐND xã Phiêng Pằn)</t>
  </si>
  <si>
    <t>Đơn vị tính: Triệu đồng</t>
  </si>
  <si>
    <t>(Kèm theo Báo cáo số 152/BC-UBND ngày 24/3/2026 của UBND xã Phiêng Pằn)</t>
  </si>
  <si>
    <t>Phụ lục I</t>
  </si>
  <si>
    <t>Đơn vị: Đồng</t>
  </si>
  <si>
    <t>Stt</t>
  </si>
  <si>
    <t>Số đã phê chuẩn quyết toán tại Nghị quyết số 13/NQ-HĐND</t>
  </si>
  <si>
    <t>Số đề nghị điều chỉnh</t>
  </si>
  <si>
    <t>Tại Mục 2, Điều 1: "Tổng chi ngân sách địa phương năm 2025"</t>
  </si>
  <si>
    <t>Tăng</t>
  </si>
  <si>
    <t>Giảm</t>
  </si>
  <si>
    <t>Tại Gạch đầu dòng thứ 5,  Mục 2, Điều 1: "Chi chuyển nguồn sang năm sau"</t>
  </si>
  <si>
    <t>Ghi chú</t>
  </si>
  <si>
    <t>Tại Mục 3, Điều 1: "Kết dư ngân sách địa phương"</t>
  </si>
  <si>
    <t>Tại Mục 4, Điều 1: "Xử lý kết dư ngân sách địa phương"</t>
  </si>
  <si>
    <t>Tại Gạch đầu dòng thứ nhất, Mục 4, Điều 1: "Đề nghị chuyển vào thu ngân sách xã năm 2026"</t>
  </si>
  <si>
    <t>Nội dung đều chỉnh</t>
  </si>
  <si>
    <t>Chênh lệch sau điều chỉnh</t>
  </si>
  <si>
    <t>TỔNG HỢP CÁC CHỈ TIÊU ĐỀ NGHỊ ĐIỀU CHỈNH QUYẾT TOÁN NGÂN SÁCH ĐỊA PHƯƠNG NĂM 2025
THEO KẾT LUẬN, KIẾN NGHỊ CỦA KIỂM TOÁN NHÀ NƯỚC</t>
  </si>
  <si>
    <t>Phụ lục II</t>
  </si>
  <si>
    <t>Phụ lục III</t>
  </si>
  <si>
    <t>Phụ lục IV</t>
  </si>
  <si>
    <t>Phụ lục V</t>
  </si>
  <si>
    <t>Phụ lục VI</t>
  </si>
  <si>
    <t>(Kèm theo Tờ trình số 126/TTr-UBND ngày 16/6/2026 của UBND xã Phiêng Pằn)</t>
  </si>
  <si>
    <t>(Kèm theo Nghị quyết số  19/NQ-HĐND ngày  26/6/2026 của HĐND xã Phiêng Pằn)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</si>
</sst>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1" formatCode="_-* #,##0_-;\-* #,##0_-;_-* &quot;-&quot;_-;_-@_-"/>
    <numFmt numFmtId="164" formatCode="_(* #,##0.00_);_(* \(#,##0.00\);_(* &quot;-&quot;??_);_(@_)"/>
    <numFmt numFmtId="165" formatCode="_(* #,##0.0_);_(* \(#,##0.0\);_(* &quot;-&quot;??_);_(@_)"/>
    <numFmt numFmtId="166" formatCode="_(* #,##0.0_);_(* \(#,##0.0\);_(* &quot;-&quot;?_);_(@_)"/>
    <numFmt numFmtId="167" formatCode="_(* #,##0_);_(* \(#,##0\);_(* &quot;-&quot;??_);_(@_)"/>
    <numFmt numFmtId="168" formatCode="_(* #,##0.000_);_(* \(#,##0.000\);_(* &quot;-&quot;??_);_(@_)"/>
    <numFmt numFmtId="169" formatCode="_(* #,##0.000_);_(* \(#,##0.000\);_(* &quot;-&quot;???_);_(@_)"/>
    <numFmt numFmtId="170" formatCode="_(* #,##0.0000_);_(* \(#,##0.0000\);_(* &quot;-&quot;??_);_(@_)"/>
    <numFmt numFmtId="171" formatCode="[$-1042A]#,###"/>
    <numFmt numFmtId="172" formatCode="[$-1042A]#,###.00"/>
    <numFmt numFmtId="173" formatCode="_(* #,##0_);_(* \(#,##0\);_(* &quot;-&quot;?_);_(@_)"/>
    <numFmt numFmtId="174" formatCode="###,###"/>
  </numFmts>
  <fonts count="68" x14ac:knownFonts="1">
    <font>
      <sz val="11"/>
      <color theme="1"/>
      <name val="Calibri"/>
      <family val="2"/>
      <scheme val="minor"/>
    </font>
    <font>
      <sz val="11"/>
      <color theme="1"/>
      <name val="Calibri"/>
      <family val="2"/>
      <scheme val="minor"/>
    </font>
    <font>
      <b/>
      <sz val="10"/>
      <color rgb="FF000000"/>
      <name val="Times New Roman"/>
      <family val="1"/>
    </font>
    <font>
      <sz val="11"/>
      <color theme="1"/>
      <name val="Times New Roman"/>
      <family val="1"/>
    </font>
    <font>
      <i/>
      <sz val="10"/>
      <color rgb="FF000000"/>
      <name val="Times New Roman"/>
      <family val="1"/>
    </font>
    <font>
      <sz val="10"/>
      <color rgb="FF000000"/>
      <name val="Times New Roman"/>
      <family val="1"/>
    </font>
    <font>
      <b/>
      <i/>
      <sz val="10"/>
      <color rgb="FF000000"/>
      <name val="Times New Roman"/>
      <family val="1"/>
    </font>
    <font>
      <b/>
      <sz val="11"/>
      <color theme="1"/>
      <name val="Times New Roman"/>
      <family val="1"/>
    </font>
    <font>
      <sz val="12"/>
      <name val=".VnTime"/>
      <family val="2"/>
    </font>
    <font>
      <b/>
      <sz val="12"/>
      <name val="Times New Roman"/>
      <family val="1"/>
    </font>
    <font>
      <sz val="12"/>
      <name val="Times New Roman"/>
      <family val="1"/>
    </font>
    <font>
      <b/>
      <sz val="14"/>
      <name val="Times New Roman"/>
      <family val="1"/>
    </font>
    <font>
      <sz val="14"/>
      <name val=".VnTime"/>
      <family val="2"/>
    </font>
    <font>
      <i/>
      <sz val="14"/>
      <name val="Times New Roman"/>
      <family val="1"/>
    </font>
    <font>
      <sz val="14"/>
      <name val="Times New Roman"/>
      <family val="1"/>
    </font>
    <font>
      <b/>
      <sz val="11"/>
      <name val="Times New Roman"/>
      <family val="1"/>
    </font>
    <font>
      <i/>
      <sz val="12"/>
      <name val="Times New Roman"/>
      <family val="1"/>
    </font>
    <font>
      <sz val="11"/>
      <name val="Times New Roman"/>
      <family val="1"/>
    </font>
    <font>
      <b/>
      <sz val="8"/>
      <color rgb="FF000000"/>
      <name val="Times New Roman"/>
      <family val="1"/>
    </font>
    <font>
      <sz val="8"/>
      <color rgb="FF000000"/>
      <name val="Times New Roman"/>
      <family val="1"/>
    </font>
    <font>
      <i/>
      <sz val="8"/>
      <color rgb="FF000000"/>
      <name val="Times New Roman"/>
      <family val="1"/>
    </font>
    <font>
      <b/>
      <sz val="10"/>
      <name val="Times New Roman"/>
      <family val="1"/>
    </font>
    <font>
      <i/>
      <sz val="10"/>
      <name val="Times New Roman"/>
      <family val="1"/>
    </font>
    <font>
      <b/>
      <sz val="8"/>
      <name val="Times New Roman"/>
      <family val="1"/>
    </font>
    <font>
      <sz val="10"/>
      <name val="Times New Roman"/>
      <family val="1"/>
    </font>
    <font>
      <b/>
      <sz val="9"/>
      <name val="Times New Roman"/>
      <family val="1"/>
    </font>
    <font>
      <sz val="9"/>
      <name val="Times New Roman"/>
      <family val="1"/>
    </font>
    <font>
      <i/>
      <sz val="9"/>
      <name val="Times New Roman"/>
      <family val="1"/>
    </font>
    <font>
      <sz val="16"/>
      <name val="Times New Roman"/>
      <family val="1"/>
    </font>
    <font>
      <sz val="10"/>
      <color theme="1"/>
      <name val="Times New Roman"/>
      <family val="1"/>
    </font>
    <font>
      <b/>
      <u/>
      <sz val="9"/>
      <name val="Times New Roman"/>
      <family val="1"/>
    </font>
    <font>
      <b/>
      <sz val="8"/>
      <color theme="1"/>
      <name val="Times New Roman"/>
      <family val="1"/>
    </font>
    <font>
      <sz val="8"/>
      <color theme="1"/>
      <name val="Times New Roman"/>
      <family val="1"/>
    </font>
    <font>
      <sz val="10"/>
      <name val="Arial"/>
      <family val="2"/>
    </font>
    <font>
      <i/>
      <sz val="11"/>
      <name val="Times New Roman"/>
      <family val="1"/>
    </font>
    <font>
      <b/>
      <i/>
      <sz val="11"/>
      <name val="Times New Roman"/>
      <family val="1"/>
    </font>
    <font>
      <b/>
      <sz val="12"/>
      <color rgb="FF000000"/>
      <name val="Times New Roman"/>
      <family val="1"/>
    </font>
    <font>
      <i/>
      <sz val="12"/>
      <color rgb="FF000000"/>
      <name val="Times New Roman"/>
      <family val="1"/>
    </font>
    <font>
      <sz val="8"/>
      <name val="Times New Roman"/>
      <family val="1"/>
    </font>
    <font>
      <sz val="11"/>
      <name val="Calibri"/>
      <family val="2"/>
    </font>
    <font>
      <b/>
      <sz val="9"/>
      <color rgb="FF000000"/>
      <name val="Times New Roman"/>
      <family val="1"/>
    </font>
    <font>
      <sz val="9"/>
      <color rgb="FF000000"/>
      <name val="Times New Roman"/>
      <family val="1"/>
    </font>
    <font>
      <sz val="8"/>
      <name val="Calibri"/>
      <family val="2"/>
      <scheme val="minor"/>
    </font>
    <font>
      <sz val="12"/>
      <name val="Calibri"/>
      <family val="2"/>
      <charset val="163"/>
    </font>
    <font>
      <b/>
      <sz val="9"/>
      <color rgb="FF000000"/>
      <name val="Times New Roman"/>
      <family val="1"/>
      <charset val="163"/>
    </font>
    <font>
      <sz val="9"/>
      <color rgb="FF000000"/>
      <name val="Times New Roman"/>
      <family val="1"/>
      <charset val="163"/>
    </font>
    <font>
      <b/>
      <sz val="16"/>
      <name val="Times New Roman"/>
      <family val="1"/>
    </font>
    <font>
      <i/>
      <sz val="16"/>
      <name val="Times New Roman"/>
      <family val="1"/>
    </font>
    <font>
      <i/>
      <sz val="10"/>
      <color rgb="FF000000"/>
      <name val="Times New Roman"/>
      <family val="1"/>
      <charset val="163"/>
    </font>
    <font>
      <i/>
      <sz val="11"/>
      <name val="Calibri"/>
      <family val="2"/>
      <charset val="163"/>
    </font>
    <font>
      <b/>
      <sz val="10"/>
      <color indexed="8"/>
      <name val="Times New Roman"/>
      <family val="1"/>
    </font>
    <font>
      <i/>
      <sz val="10"/>
      <color indexed="8"/>
      <name val="Times New Roman"/>
      <family val="1"/>
    </font>
    <font>
      <sz val="10"/>
      <color indexed="8"/>
      <name val="Times New Roman"/>
      <family val="1"/>
    </font>
    <font>
      <sz val="9"/>
      <color indexed="81"/>
      <name val="Tahoma"/>
      <family val="2"/>
    </font>
    <font>
      <b/>
      <sz val="9"/>
      <color indexed="81"/>
      <name val="Tahoma"/>
      <family val="2"/>
    </font>
    <font>
      <b/>
      <sz val="10"/>
      <color rgb="FF0070C0"/>
      <name val="Times New Roman"/>
      <family val="1"/>
    </font>
    <font>
      <b/>
      <sz val="10"/>
      <color theme="3"/>
      <name val="Times New Roman"/>
      <family val="1"/>
    </font>
    <font>
      <b/>
      <sz val="8"/>
      <color theme="3"/>
      <name val="Times New Roman"/>
      <family val="1"/>
    </font>
    <font>
      <sz val="11"/>
      <color theme="3"/>
      <name val="Times New Roman"/>
      <family val="1"/>
    </font>
    <font>
      <b/>
      <sz val="9"/>
      <color theme="3"/>
      <name val="Times New Roman"/>
      <family val="1"/>
    </font>
    <font>
      <sz val="9"/>
      <color theme="3"/>
      <name val="Times New Roman"/>
      <family val="1"/>
    </font>
    <font>
      <sz val="9"/>
      <color theme="3"/>
      <name val="Times New Roman"/>
      <family val="1"/>
      <charset val="163"/>
    </font>
    <font>
      <sz val="11"/>
      <color theme="3"/>
      <name val="Calibri"/>
      <family val="2"/>
    </font>
    <font>
      <sz val="10"/>
      <color theme="3"/>
      <name val="Times New Roman"/>
      <family val="1"/>
    </font>
    <font>
      <sz val="8"/>
      <color theme="3"/>
      <name val="Times New Roman"/>
      <family val="1"/>
    </font>
    <font>
      <b/>
      <sz val="13"/>
      <name val="Times New Roman"/>
      <family val="1"/>
    </font>
    <font>
      <sz val="12"/>
      <color theme="1"/>
      <name val="times new roman"/>
      <family val="2"/>
      <charset val="163"/>
    </font>
    <font>
      <b/>
      <i/>
      <sz val="12"/>
      <name val="Times New Roman"/>
      <family val="1"/>
    </font>
  </fonts>
  <fills count="3">
    <fill>
      <patternFill patternType="none"/>
    </fill>
    <fill>
      <patternFill patternType="gray125"/>
    </fill>
    <fill>
      <patternFill patternType="solid">
        <fgColor theme="0"/>
        <bgColor indexed="64"/>
      </patternFill>
    </fill>
  </fills>
  <borders count="25">
    <border>
      <left/>
      <right/>
      <top/>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top/>
      <bottom/>
      <diagonal/>
    </border>
    <border>
      <left/>
      <right/>
      <top style="thin">
        <color indexed="64"/>
      </top>
      <bottom style="thin">
        <color indexed="64"/>
      </bottom>
      <diagonal/>
    </border>
    <border>
      <left/>
      <right/>
      <top/>
      <bottom style="thin">
        <color indexed="64"/>
      </bottom>
      <diagonal/>
    </border>
  </borders>
  <cellStyleXfs count="10">
    <xf numFmtId="0" fontId="0" fillId="0" borderId="0"/>
    <xf numFmtId="164" fontId="1" fillId="0" borderId="0" applyFont="0" applyFill="0" applyBorder="0" applyAlignment="0" applyProtection="0"/>
    <xf numFmtId="0" fontId="8" fillId="0" borderId="0"/>
    <xf numFmtId="0" fontId="12" fillId="0" borderId="0" applyProtection="0"/>
    <xf numFmtId="164" fontId="33"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10" fillId="0" borderId="0"/>
    <xf numFmtId="164" fontId="10" fillId="0" borderId="0" applyFont="0" applyFill="0" applyBorder="0" applyAlignment="0" applyProtection="0"/>
    <xf numFmtId="0" fontId="66" fillId="0" borderId="0"/>
  </cellStyleXfs>
  <cellXfs count="422">
    <xf numFmtId="0" fontId="0" fillId="0" borderId="0" xfId="0"/>
    <xf numFmtId="0" fontId="3" fillId="0" borderId="0" xfId="0" applyFont="1" applyAlignment="1">
      <alignment vertical="center"/>
    </xf>
    <xf numFmtId="0" fontId="2" fillId="0" borderId="0" xfId="0" applyFont="1" applyAlignment="1">
      <alignment vertical="center" wrapText="1"/>
    </xf>
    <xf numFmtId="165" fontId="3" fillId="0" borderId="0" xfId="0" applyNumberFormat="1" applyFont="1" applyAlignment="1">
      <alignment vertical="center"/>
    </xf>
    <xf numFmtId="0" fontId="2" fillId="0" borderId="2" xfId="0" applyFont="1" applyBorder="1" applyAlignment="1">
      <alignment vertical="center" wrapText="1"/>
    </xf>
    <xf numFmtId="165" fontId="2" fillId="0" borderId="2" xfId="1" applyNumberFormat="1" applyFont="1" applyFill="1" applyBorder="1" applyAlignment="1">
      <alignment horizontal="center" vertical="center" wrapText="1"/>
    </xf>
    <xf numFmtId="166" fontId="7" fillId="0" borderId="0" xfId="0" applyNumberFormat="1" applyFont="1" applyAlignment="1">
      <alignment vertical="center"/>
    </xf>
    <xf numFmtId="0" fontId="7" fillId="0" borderId="0" xfId="0" applyFont="1" applyAlignment="1">
      <alignment vertical="center"/>
    </xf>
    <xf numFmtId="0" fontId="5" fillId="0" borderId="2" xfId="0" applyFont="1" applyBorder="1" applyAlignment="1">
      <alignment horizontal="center" vertical="center" wrapText="1"/>
    </xf>
    <xf numFmtId="0" fontId="5" fillId="0" borderId="2" xfId="0" applyFont="1" applyBorder="1" applyAlignment="1">
      <alignment vertical="center" wrapText="1"/>
    </xf>
    <xf numFmtId="165" fontId="5" fillId="0" borderId="2" xfId="1" applyNumberFormat="1" applyFont="1" applyFill="1" applyBorder="1" applyAlignment="1">
      <alignment horizontal="center" vertical="center" wrapText="1"/>
    </xf>
    <xf numFmtId="166" fontId="3" fillId="0" borderId="0" xfId="0" applyNumberFormat="1" applyFont="1" applyAlignment="1">
      <alignment vertical="center"/>
    </xf>
    <xf numFmtId="0" fontId="26" fillId="0" borderId="0" xfId="0" applyFont="1" applyAlignment="1">
      <alignment horizontal="centerContinuous" vertical="center"/>
    </xf>
    <xf numFmtId="0" fontId="25" fillId="0" borderId="0" xfId="0" applyFont="1" applyAlignment="1">
      <alignment horizontal="centerContinuous" vertical="center"/>
    </xf>
    <xf numFmtId="0" fontId="25" fillId="0" borderId="0" xfId="0" applyFont="1" applyAlignment="1">
      <alignment horizontal="right" vertical="center"/>
    </xf>
    <xf numFmtId="0" fontId="26" fillId="0" borderId="0" xfId="0" applyFont="1" applyAlignment="1">
      <alignment vertical="center"/>
    </xf>
    <xf numFmtId="0" fontId="25" fillId="0" borderId="0" xfId="0" applyFont="1" applyAlignment="1">
      <alignment horizontal="left" vertical="center"/>
    </xf>
    <xf numFmtId="0" fontId="27" fillId="0" borderId="0" xfId="0" applyFont="1" applyAlignment="1">
      <alignment horizontal="left" vertical="center"/>
    </xf>
    <xf numFmtId="0" fontId="25" fillId="0" borderId="0" xfId="0" applyFont="1" applyAlignment="1">
      <alignment vertical="center"/>
    </xf>
    <xf numFmtId="0" fontId="27" fillId="0" borderId="0" xfId="0" applyFont="1" applyAlignment="1">
      <alignment vertical="center"/>
    </xf>
    <xf numFmtId="167" fontId="26" fillId="0" borderId="0" xfId="1" applyNumberFormat="1" applyFont="1" applyFill="1" applyBorder="1" applyAlignment="1">
      <alignment vertical="center"/>
    </xf>
    <xf numFmtId="169" fontId="26" fillId="0" borderId="0" xfId="0" applyNumberFormat="1" applyFont="1" applyAlignment="1">
      <alignment vertical="center"/>
    </xf>
    <xf numFmtId="0" fontId="10" fillId="0" borderId="0" xfId="0" applyFont="1" applyAlignment="1">
      <alignment vertical="center"/>
    </xf>
    <xf numFmtId="164" fontId="3" fillId="0" borderId="0" xfId="1" applyFont="1" applyFill="1"/>
    <xf numFmtId="165" fontId="3" fillId="0" borderId="0" xfId="1" applyNumberFormat="1" applyFont="1" applyFill="1"/>
    <xf numFmtId="0" fontId="2" fillId="0" borderId="2" xfId="0" applyFont="1" applyBorder="1" applyAlignment="1">
      <alignment horizontal="center" vertical="center" wrapText="1"/>
    </xf>
    <xf numFmtId="167" fontId="3" fillId="0" borderId="0" xfId="1" applyNumberFormat="1" applyFont="1" applyFill="1"/>
    <xf numFmtId="165" fontId="7" fillId="0" borderId="0" xfId="1" applyNumberFormat="1" applyFont="1" applyFill="1"/>
    <xf numFmtId="0" fontId="25" fillId="0" borderId="2" xfId="0" applyFont="1" applyBorder="1" applyAlignment="1">
      <alignment horizontal="center" vertical="center"/>
    </xf>
    <xf numFmtId="0" fontId="27" fillId="0" borderId="0" xfId="0" applyFont="1" applyAlignment="1">
      <alignment horizontal="center" vertical="center"/>
    </xf>
    <xf numFmtId="166" fontId="26" fillId="0" borderId="0" xfId="0" applyNumberFormat="1" applyFont="1" applyAlignment="1">
      <alignment vertical="center"/>
    </xf>
    <xf numFmtId="167" fontId="18" fillId="0" borderId="7" xfId="1" applyNumberFormat="1" applyFont="1" applyFill="1" applyBorder="1" applyAlignment="1">
      <alignment horizontal="center" vertical="center" wrapText="1"/>
    </xf>
    <xf numFmtId="167" fontId="19" fillId="0" borderId="7" xfId="1" applyNumberFormat="1" applyFont="1" applyFill="1" applyBorder="1" applyAlignment="1">
      <alignment horizontal="center" vertical="center" wrapText="1"/>
    </xf>
    <xf numFmtId="167" fontId="7" fillId="0" borderId="0" xfId="1" applyNumberFormat="1" applyFont="1" applyFill="1"/>
    <xf numFmtId="167" fontId="2" fillId="0" borderId="2" xfId="1" applyNumberFormat="1" applyFont="1" applyFill="1" applyBorder="1" applyAlignment="1">
      <alignment vertical="center" wrapText="1"/>
    </xf>
    <xf numFmtId="167" fontId="2" fillId="0" borderId="2" xfId="1" applyNumberFormat="1" applyFont="1" applyFill="1" applyBorder="1" applyAlignment="1">
      <alignment horizontal="center" vertical="center" wrapText="1"/>
    </xf>
    <xf numFmtId="167" fontId="5" fillId="0" borderId="2" xfId="1" applyNumberFormat="1" applyFont="1" applyFill="1" applyBorder="1" applyAlignment="1">
      <alignment horizontal="center" vertical="center" wrapText="1"/>
    </xf>
    <xf numFmtId="164" fontId="7" fillId="0" borderId="0" xfId="1" applyFont="1" applyFill="1" applyAlignment="1">
      <alignment vertical="center"/>
    </xf>
    <xf numFmtId="167" fontId="7" fillId="0" borderId="0" xfId="0" applyNumberFormat="1" applyFont="1" applyAlignment="1">
      <alignment vertical="center"/>
    </xf>
    <xf numFmtId="167" fontId="3" fillId="0" borderId="0" xfId="1" applyNumberFormat="1" applyFont="1" applyFill="1" applyAlignment="1">
      <alignment vertical="center"/>
    </xf>
    <xf numFmtId="167" fontId="24" fillId="0" borderId="2" xfId="1" applyNumberFormat="1" applyFont="1" applyFill="1" applyBorder="1" applyAlignment="1">
      <alignment horizontal="center" vertical="center" wrapText="1"/>
    </xf>
    <xf numFmtId="167" fontId="26" fillId="0" borderId="2" xfId="1" applyNumberFormat="1" applyFont="1" applyFill="1" applyBorder="1" applyAlignment="1">
      <alignment vertical="center"/>
    </xf>
    <xf numFmtId="165" fontId="26" fillId="0" borderId="2" xfId="1" applyNumberFormat="1" applyFont="1" applyFill="1" applyBorder="1" applyAlignment="1">
      <alignment vertical="center"/>
    </xf>
    <xf numFmtId="168" fontId="26" fillId="0" borderId="2" xfId="1" applyNumberFormat="1" applyFont="1" applyFill="1" applyBorder="1" applyAlignment="1">
      <alignment vertical="center"/>
    </xf>
    <xf numFmtId="167" fontId="29" fillId="0" borderId="0" xfId="1" applyNumberFormat="1" applyFont="1" applyFill="1"/>
    <xf numFmtId="165" fontId="26" fillId="2" borderId="2" xfId="1" applyNumberFormat="1" applyFont="1" applyFill="1" applyBorder="1" applyAlignment="1">
      <alignment vertical="center"/>
    </xf>
    <xf numFmtId="0" fontId="15" fillId="0" borderId="2" xfId="2" applyFont="1" applyBorder="1" applyAlignment="1">
      <alignment horizontal="center" vertical="center"/>
    </xf>
    <xf numFmtId="167" fontId="26" fillId="0" borderId="7" xfId="1" applyNumberFormat="1" applyFont="1" applyFill="1" applyBorder="1" applyAlignment="1">
      <alignment horizontal="center" vertical="center" wrapText="1"/>
    </xf>
    <xf numFmtId="167" fontId="25" fillId="0" borderId="7" xfId="1" applyNumberFormat="1" applyFont="1" applyFill="1" applyBorder="1" applyAlignment="1">
      <alignment horizontal="center" vertical="center" wrapText="1"/>
    </xf>
    <xf numFmtId="0" fontId="17" fillId="0" borderId="0" xfId="0" applyFont="1"/>
    <xf numFmtId="0" fontId="22" fillId="0" borderId="1" xfId="0" applyFont="1" applyBorder="1" applyAlignment="1">
      <alignment wrapText="1"/>
    </xf>
    <xf numFmtId="167" fontId="22" fillId="0" borderId="1" xfId="1" applyNumberFormat="1" applyFont="1" applyFill="1" applyBorder="1" applyAlignment="1">
      <alignment wrapText="1"/>
    </xf>
    <xf numFmtId="167" fontId="22" fillId="0" borderId="1" xfId="0" applyNumberFormat="1" applyFont="1" applyBorder="1" applyAlignment="1">
      <alignment wrapText="1"/>
    </xf>
    <xf numFmtId="0" fontId="15" fillId="0" borderId="0" xfId="0" applyFont="1"/>
    <xf numFmtId="166" fontId="15" fillId="0" borderId="0" xfId="0" applyNumberFormat="1" applyFont="1"/>
    <xf numFmtId="165" fontId="15" fillId="0" borderId="0" xfId="0" applyNumberFormat="1" applyFont="1"/>
    <xf numFmtId="166" fontId="17" fillId="0" borderId="0" xfId="0" applyNumberFormat="1" applyFont="1"/>
    <xf numFmtId="0" fontId="25" fillId="0" borderId="7" xfId="0" applyFont="1" applyBorder="1" applyAlignment="1">
      <alignment vertical="center" wrapText="1"/>
    </xf>
    <xf numFmtId="0" fontId="25" fillId="0" borderId="7" xfId="0" applyFont="1" applyBorder="1" applyAlignment="1">
      <alignment horizontal="center" vertical="center" wrapText="1"/>
    </xf>
    <xf numFmtId="166" fontId="25" fillId="0" borderId="7" xfId="0" applyNumberFormat="1" applyFont="1" applyBorder="1" applyAlignment="1">
      <alignment horizontal="center" vertical="center" wrapText="1"/>
    </xf>
    <xf numFmtId="167" fontId="25" fillId="0" borderId="0" xfId="0" applyNumberFormat="1" applyFont="1"/>
    <xf numFmtId="167" fontId="25" fillId="0" borderId="0" xfId="1" applyNumberFormat="1" applyFont="1" applyFill="1"/>
    <xf numFmtId="0" fontId="25" fillId="0" borderId="0" xfId="0" applyFont="1"/>
    <xf numFmtId="0" fontId="21" fillId="0" borderId="2" xfId="0" applyFont="1" applyBorder="1" applyAlignment="1">
      <alignment horizontal="left" vertical="center" wrapText="1"/>
    </xf>
    <xf numFmtId="166" fontId="26" fillId="0" borderId="7" xfId="0" applyNumberFormat="1" applyFont="1" applyBorder="1" applyAlignment="1">
      <alignment horizontal="center" vertical="center" wrapText="1"/>
    </xf>
    <xf numFmtId="167" fontId="26" fillId="0" borderId="0" xfId="0" applyNumberFormat="1" applyFont="1"/>
    <xf numFmtId="0" fontId="26" fillId="0" borderId="0" xfId="0" applyFont="1"/>
    <xf numFmtId="0" fontId="24" fillId="0" borderId="2" xfId="0" applyFont="1" applyBorder="1" applyAlignment="1">
      <alignment vertical="center" wrapText="1"/>
    </xf>
    <xf numFmtId="167" fontId="3" fillId="0" borderId="0" xfId="0" applyNumberFormat="1" applyFont="1" applyAlignment="1">
      <alignment vertical="center"/>
    </xf>
    <xf numFmtId="0" fontId="21" fillId="0" borderId="2" xfId="0" applyFont="1" applyBorder="1" applyAlignment="1">
      <alignment horizontal="center" vertical="center" wrapText="1"/>
    </xf>
    <xf numFmtId="0" fontId="17" fillId="0" borderId="0" xfId="0" applyFont="1" applyAlignment="1">
      <alignment vertical="center"/>
    </xf>
    <xf numFmtId="0" fontId="21" fillId="0" borderId="2" xfId="0" applyFont="1" applyBorder="1" applyAlignment="1">
      <alignment vertical="center" wrapText="1"/>
    </xf>
    <xf numFmtId="167" fontId="15" fillId="0" borderId="0" xfId="1" applyNumberFormat="1" applyFont="1" applyFill="1" applyAlignment="1">
      <alignment vertical="center"/>
    </xf>
    <xf numFmtId="167" fontId="25" fillId="0" borderId="2" xfId="1" applyNumberFormat="1" applyFont="1" applyFill="1" applyBorder="1" applyAlignment="1">
      <alignment vertical="center"/>
    </xf>
    <xf numFmtId="165" fontId="25" fillId="0" borderId="2" xfId="1" applyNumberFormat="1" applyFont="1" applyFill="1" applyBorder="1" applyAlignment="1">
      <alignment vertical="center"/>
    </xf>
    <xf numFmtId="168" fontId="25" fillId="0" borderId="2" xfId="1" applyNumberFormat="1" applyFont="1" applyFill="1" applyBorder="1" applyAlignment="1">
      <alignment vertical="center"/>
    </xf>
    <xf numFmtId="0" fontId="26" fillId="0" borderId="2" xfId="1" applyNumberFormat="1" applyFont="1" applyBorder="1" applyAlignment="1">
      <alignment horizontal="center" vertical="center"/>
    </xf>
    <xf numFmtId="165" fontId="18" fillId="0" borderId="7" xfId="1" applyNumberFormat="1" applyFont="1" applyFill="1" applyBorder="1" applyAlignment="1">
      <alignment horizontal="center" vertical="center" wrapText="1"/>
    </xf>
    <xf numFmtId="0" fontId="23" fillId="0" borderId="7" xfId="0" applyFont="1" applyBorder="1" applyAlignment="1">
      <alignment horizontal="center" vertical="center" wrapText="1"/>
    </xf>
    <xf numFmtId="165" fontId="17" fillId="0" borderId="0" xfId="0" applyNumberFormat="1" applyFont="1"/>
    <xf numFmtId="0" fontId="25" fillId="0" borderId="2" xfId="0" applyFont="1" applyBorder="1" applyAlignment="1">
      <alignment horizontal="center" vertical="center" wrapText="1"/>
    </xf>
    <xf numFmtId="167" fontId="26" fillId="0" borderId="0" xfId="1" applyNumberFormat="1" applyFont="1" applyFill="1"/>
    <xf numFmtId="166" fontId="25" fillId="0" borderId="0" xfId="0" applyNumberFormat="1" applyFont="1"/>
    <xf numFmtId="0" fontId="26" fillId="0" borderId="2" xfId="0" applyFont="1" applyBorder="1" applyAlignment="1">
      <alignment vertical="center" wrapText="1"/>
    </xf>
    <xf numFmtId="0" fontId="3" fillId="0" borderId="0" xfId="0" applyFont="1"/>
    <xf numFmtId="0" fontId="7" fillId="0" borderId="0" xfId="0" applyFont="1"/>
    <xf numFmtId="0" fontId="5" fillId="0" borderId="7" xfId="0" applyFont="1" applyBorder="1" applyAlignment="1">
      <alignment vertical="center" wrapText="1"/>
    </xf>
    <xf numFmtId="0" fontId="29" fillId="0" borderId="0" xfId="0" applyFont="1"/>
    <xf numFmtId="165" fontId="3" fillId="0" borderId="0" xfId="0" applyNumberFormat="1" applyFont="1"/>
    <xf numFmtId="0" fontId="18" fillId="0" borderId="7" xfId="0" applyFont="1" applyBorder="1" applyAlignment="1">
      <alignment horizontal="center" vertical="center" wrapText="1"/>
    </xf>
    <xf numFmtId="166" fontId="7" fillId="0" borderId="0" xfId="0" applyNumberFormat="1" applyFont="1"/>
    <xf numFmtId="0" fontId="18" fillId="0" borderId="7" xfId="0" applyFont="1" applyBorder="1" applyAlignment="1">
      <alignment vertical="center" wrapText="1"/>
    </xf>
    <xf numFmtId="0" fontId="19" fillId="0" borderId="7" xfId="0" applyFont="1" applyBorder="1" applyAlignment="1">
      <alignment horizontal="center" vertical="center" wrapText="1"/>
    </xf>
    <xf numFmtId="0" fontId="19" fillId="0" borderId="7" xfId="0" applyFont="1" applyBorder="1" applyAlignment="1">
      <alignment vertical="center" wrapText="1"/>
    </xf>
    <xf numFmtId="0" fontId="20" fillId="0" borderId="7" xfId="0" applyFont="1" applyBorder="1" applyAlignment="1">
      <alignment vertical="center" wrapText="1"/>
    </xf>
    <xf numFmtId="166" fontId="31" fillId="0" borderId="0" xfId="0" applyNumberFormat="1" applyFont="1"/>
    <xf numFmtId="0" fontId="32" fillId="0" borderId="0" xfId="0" applyFont="1"/>
    <xf numFmtId="167" fontId="26" fillId="0" borderId="7" xfId="1" applyNumberFormat="1" applyFont="1" applyFill="1" applyBorder="1" applyAlignment="1">
      <alignment horizontal="right" vertical="center" wrapText="1"/>
    </xf>
    <xf numFmtId="167" fontId="25" fillId="0" borderId="7" xfId="1" applyNumberFormat="1" applyFont="1" applyFill="1" applyBorder="1" applyAlignment="1">
      <alignment horizontal="right" vertical="center" wrapText="1"/>
    </xf>
    <xf numFmtId="0" fontId="11" fillId="0" borderId="0" xfId="3" applyFont="1" applyAlignment="1">
      <alignment vertical="center" wrapText="1"/>
    </xf>
    <xf numFmtId="170" fontId="10" fillId="0" borderId="0" xfId="1" applyNumberFormat="1" applyFont="1" applyFill="1" applyAlignment="1">
      <alignment horizontal="center" vertical="center"/>
    </xf>
    <xf numFmtId="0" fontId="10" fillId="0" borderId="0" xfId="2" applyFont="1" applyAlignment="1">
      <alignment horizontal="center" vertical="center"/>
    </xf>
    <xf numFmtId="0" fontId="24" fillId="0" borderId="2" xfId="0" applyFont="1" applyBorder="1" applyAlignment="1">
      <alignment horizontal="left" vertical="center" wrapText="1"/>
    </xf>
    <xf numFmtId="0" fontId="3" fillId="0" borderId="2" xfId="0" applyFont="1" applyBorder="1" applyAlignment="1">
      <alignment vertical="center"/>
    </xf>
    <xf numFmtId="0" fontId="2" fillId="0" borderId="0" xfId="0" applyFont="1" applyAlignment="1">
      <alignment horizontal="center" wrapText="1"/>
    </xf>
    <xf numFmtId="0" fontId="25" fillId="0" borderId="0" xfId="0" applyFont="1" applyAlignment="1">
      <alignment horizontal="center" vertical="center"/>
    </xf>
    <xf numFmtId="0" fontId="11" fillId="0" borderId="2" xfId="2" applyFont="1" applyBorder="1" applyAlignment="1">
      <alignment horizontal="center" vertical="center" wrapText="1"/>
    </xf>
    <xf numFmtId="0" fontId="2" fillId="0" borderId="7" xfId="0" applyFont="1" applyBorder="1" applyAlignment="1">
      <alignment vertical="center" wrapText="1" readingOrder="1"/>
    </xf>
    <xf numFmtId="171" fontId="2" fillId="0" borderId="7" xfId="0" applyNumberFormat="1" applyFont="1" applyBorder="1" applyAlignment="1">
      <alignment horizontal="right" vertical="center" wrapText="1" readingOrder="1"/>
    </xf>
    <xf numFmtId="0" fontId="2" fillId="0" borderId="7" xfId="0" applyFont="1" applyBorder="1" applyAlignment="1">
      <alignment horizontal="right" vertical="center" wrapText="1" readingOrder="1"/>
    </xf>
    <xf numFmtId="0" fontId="5" fillId="0" borderId="7" xfId="0" applyFont="1" applyBorder="1" applyAlignment="1">
      <alignment vertical="center" wrapText="1" readingOrder="1"/>
    </xf>
    <xf numFmtId="171" fontId="5" fillId="0" borderId="7" xfId="0" applyNumberFormat="1" applyFont="1" applyBorder="1" applyAlignment="1">
      <alignment horizontal="right" vertical="center" wrapText="1" readingOrder="1"/>
    </xf>
    <xf numFmtId="0" fontId="5" fillId="0" borderId="7" xfId="0" applyFont="1" applyBorder="1" applyAlignment="1">
      <alignment horizontal="right" vertical="center" wrapText="1" readingOrder="1"/>
    </xf>
    <xf numFmtId="0" fontId="2" fillId="0" borderId="7" xfId="0" applyFont="1" applyBorder="1" applyAlignment="1">
      <alignment horizontal="center" vertical="center" wrapText="1" readingOrder="1"/>
    </xf>
    <xf numFmtId="0" fontId="5" fillId="0" borderId="7" xfId="0" applyFont="1" applyBorder="1" applyAlignment="1">
      <alignment horizontal="center" vertical="center" wrapText="1" readingOrder="1"/>
    </xf>
    <xf numFmtId="0" fontId="21" fillId="0" borderId="0" xfId="0" applyFont="1" applyAlignment="1">
      <alignment vertical="center" wrapText="1"/>
    </xf>
    <xf numFmtId="166" fontId="17" fillId="0" borderId="0" xfId="0" applyNumberFormat="1" applyFont="1" applyAlignment="1">
      <alignment vertical="center"/>
    </xf>
    <xf numFmtId="165" fontId="17" fillId="0" borderId="0" xfId="0" applyNumberFormat="1" applyFont="1" applyAlignment="1">
      <alignment vertical="center"/>
    </xf>
    <xf numFmtId="166" fontId="15" fillId="0" borderId="0" xfId="0" applyNumberFormat="1" applyFont="1" applyAlignment="1">
      <alignment vertical="center"/>
    </xf>
    <xf numFmtId="0" fontId="15" fillId="0" borderId="0" xfId="0" applyFont="1" applyAlignment="1">
      <alignment vertical="center"/>
    </xf>
    <xf numFmtId="167" fontId="15" fillId="0" borderId="0" xfId="0" applyNumberFormat="1" applyFont="1" applyAlignment="1">
      <alignment vertical="center"/>
    </xf>
    <xf numFmtId="167" fontId="17" fillId="0" borderId="0" xfId="0" applyNumberFormat="1" applyFont="1" applyAlignment="1">
      <alignment vertical="center"/>
    </xf>
    <xf numFmtId="0" fontId="17" fillId="0" borderId="0" xfId="0" applyFont="1" applyAlignment="1">
      <alignment horizontal="center" vertical="center"/>
    </xf>
    <xf numFmtId="0" fontId="4" fillId="0" borderId="7" xfId="0" applyFont="1" applyBorder="1" applyAlignment="1">
      <alignment horizontal="center" vertical="center" wrapText="1" readingOrder="1"/>
    </xf>
    <xf numFmtId="0" fontId="4" fillId="0" borderId="7" xfId="0" applyFont="1" applyBorder="1" applyAlignment="1">
      <alignment vertical="center" wrapText="1" readingOrder="1"/>
    </xf>
    <xf numFmtId="171" fontId="4" fillId="0" borderId="7" xfId="0" applyNumberFormat="1" applyFont="1" applyBorder="1" applyAlignment="1">
      <alignment horizontal="right" vertical="center" wrapText="1" readingOrder="1"/>
    </xf>
    <xf numFmtId="0" fontId="4" fillId="0" borderId="7" xfId="0" applyFont="1" applyBorder="1" applyAlignment="1">
      <alignment horizontal="right" vertical="center" wrapText="1" readingOrder="1"/>
    </xf>
    <xf numFmtId="166" fontId="34" fillId="0" borderId="0" xfId="0" applyNumberFormat="1" applyFont="1" applyAlignment="1">
      <alignment vertical="center"/>
    </xf>
    <xf numFmtId="167" fontId="35" fillId="0" borderId="0" xfId="0" applyNumberFormat="1" applyFont="1" applyAlignment="1">
      <alignment vertical="center"/>
    </xf>
    <xf numFmtId="0" fontId="34" fillId="0" borderId="0" xfId="0" applyFont="1" applyAlignment="1">
      <alignment vertical="center"/>
    </xf>
    <xf numFmtId="170" fontId="7" fillId="0" borderId="0" xfId="1" applyNumberFormat="1" applyFont="1" applyFill="1"/>
    <xf numFmtId="0" fontId="18" fillId="0" borderId="7" xfId="0" applyFont="1" applyBorder="1" applyAlignment="1">
      <alignment vertical="center" wrapText="1" readingOrder="1"/>
    </xf>
    <xf numFmtId="167" fontId="20" fillId="0" borderId="7" xfId="1" applyNumberFormat="1" applyFont="1" applyFill="1" applyBorder="1" applyAlignment="1">
      <alignment horizontal="center" vertical="center" wrapText="1"/>
    </xf>
    <xf numFmtId="0" fontId="19" fillId="0" borderId="7" xfId="0" applyFont="1" applyBorder="1" applyAlignment="1">
      <alignment vertical="center" wrapText="1" readingOrder="1"/>
    </xf>
    <xf numFmtId="171" fontId="19" fillId="0" borderId="7" xfId="0" applyNumberFormat="1" applyFont="1" applyBorder="1" applyAlignment="1">
      <alignment horizontal="right" vertical="center" wrapText="1" readingOrder="1"/>
    </xf>
    <xf numFmtId="171" fontId="18" fillId="0" borderId="7" xfId="0" applyNumberFormat="1" applyFont="1" applyBorder="1" applyAlignment="1">
      <alignment horizontal="right" vertical="center" wrapText="1" readingOrder="1"/>
    </xf>
    <xf numFmtId="0" fontId="18" fillId="0" borderId="12" xfId="0" applyFont="1" applyBorder="1" applyAlignment="1">
      <alignment horizontal="center" vertical="center" wrapText="1"/>
    </xf>
    <xf numFmtId="0" fontId="18" fillId="0" borderId="12" xfId="0" applyFont="1" applyBorder="1" applyAlignment="1">
      <alignment vertical="center" wrapText="1"/>
    </xf>
    <xf numFmtId="167" fontId="18" fillId="0" borderId="12" xfId="1" applyNumberFormat="1" applyFont="1" applyFill="1" applyBorder="1" applyAlignment="1">
      <alignment horizontal="center" vertical="center" wrapText="1"/>
    </xf>
    <xf numFmtId="0" fontId="37" fillId="0" borderId="0" xfId="0" applyFont="1" applyAlignment="1">
      <alignment horizontal="center" vertical="center" wrapText="1"/>
    </xf>
    <xf numFmtId="3" fontId="24" fillId="0" borderId="2" xfId="0" applyNumberFormat="1" applyFont="1" applyBorder="1" applyAlignment="1">
      <alignment horizontal="center" vertical="center" wrapText="1"/>
    </xf>
    <xf numFmtId="0" fontId="25" fillId="0" borderId="0" xfId="0" applyFont="1" applyAlignment="1">
      <alignment horizontal="center" vertical="center" wrapText="1"/>
    </xf>
    <xf numFmtId="0" fontId="39" fillId="0" borderId="0" xfId="0" applyFont="1"/>
    <xf numFmtId="0" fontId="2" fillId="0" borderId="13" xfId="0" applyFont="1" applyBorder="1" applyAlignment="1">
      <alignment horizontal="center" vertical="center" wrapText="1" readingOrder="1"/>
    </xf>
    <xf numFmtId="0" fontId="39" fillId="0" borderId="0" xfId="0" applyFont="1" applyAlignment="1">
      <alignment vertical="center"/>
    </xf>
    <xf numFmtId="0" fontId="2" fillId="0" borderId="12" xfId="0" applyFont="1" applyBorder="1" applyAlignment="1">
      <alignment horizontal="center" vertical="center" wrapText="1" readingOrder="1"/>
    </xf>
    <xf numFmtId="0" fontId="2" fillId="0" borderId="14" xfId="0" applyFont="1" applyBorder="1" applyAlignment="1">
      <alignment horizontal="center" vertical="center" wrapText="1" readingOrder="1"/>
    </xf>
    <xf numFmtId="0" fontId="17" fillId="0" borderId="0" xfId="0" applyFont="1" applyAlignment="1">
      <alignment horizontal="center"/>
    </xf>
    <xf numFmtId="0" fontId="40" fillId="0" borderId="7" xfId="0" applyFont="1" applyBorder="1" applyAlignment="1">
      <alignment horizontal="center" vertical="center" wrapText="1" readingOrder="1"/>
    </xf>
    <xf numFmtId="3" fontId="26" fillId="0" borderId="2" xfId="0" applyNumberFormat="1" applyFont="1" applyBorder="1" applyAlignment="1">
      <alignment horizontal="center" vertical="center" wrapText="1"/>
    </xf>
    <xf numFmtId="0" fontId="26" fillId="0" borderId="2" xfId="0" applyFont="1" applyBorder="1" applyAlignment="1">
      <alignment horizontal="left" vertical="center" wrapText="1"/>
    </xf>
    <xf numFmtId="0" fontId="40" fillId="0" borderId="13" xfId="0" applyFont="1" applyBorder="1" applyAlignment="1">
      <alignment horizontal="center" vertical="center" wrapText="1" readingOrder="1"/>
    </xf>
    <xf numFmtId="0" fontId="40" fillId="0" borderId="7" xfId="0" applyFont="1" applyBorder="1" applyAlignment="1">
      <alignment vertical="center" wrapText="1" readingOrder="1"/>
    </xf>
    <xf numFmtId="171" fontId="40" fillId="0" borderId="7" xfId="0" applyNumberFormat="1" applyFont="1" applyBorder="1" applyAlignment="1">
      <alignment horizontal="right" vertical="center" wrapText="1" readingOrder="1"/>
    </xf>
    <xf numFmtId="171" fontId="41" fillId="0" borderId="7" xfId="0" applyNumberFormat="1" applyFont="1" applyBorder="1" applyAlignment="1">
      <alignment horizontal="right" vertical="center" wrapText="1" readingOrder="1"/>
    </xf>
    <xf numFmtId="0" fontId="41" fillId="0" borderId="7" xfId="0" applyFont="1" applyBorder="1" applyAlignment="1">
      <alignment horizontal="center" vertical="center" wrapText="1" readingOrder="1"/>
    </xf>
    <xf numFmtId="172" fontId="40" fillId="0" borderId="7" xfId="0" applyNumberFormat="1" applyFont="1" applyBorder="1" applyAlignment="1">
      <alignment horizontal="right" vertical="center" wrapText="1" readingOrder="1"/>
    </xf>
    <xf numFmtId="172" fontId="41" fillId="0" borderId="7" xfId="0" applyNumberFormat="1" applyFont="1" applyBorder="1" applyAlignment="1">
      <alignment horizontal="right" vertical="center" wrapText="1" readingOrder="1"/>
    </xf>
    <xf numFmtId="0" fontId="2" fillId="0" borderId="21" xfId="0" applyFont="1" applyBorder="1" applyAlignment="1">
      <alignment horizontal="center" vertical="center" wrapText="1" readingOrder="1"/>
    </xf>
    <xf numFmtId="0" fontId="18" fillId="0" borderId="15" xfId="0" applyFont="1" applyBorder="1" applyAlignment="1">
      <alignment vertical="center" wrapText="1" readingOrder="1"/>
    </xf>
    <xf numFmtId="0" fontId="18" fillId="0" borderId="15" xfId="0" applyFont="1" applyBorder="1" applyAlignment="1">
      <alignment horizontal="center" vertical="center" wrapText="1" readingOrder="1"/>
    </xf>
    <xf numFmtId="0" fontId="2" fillId="0" borderId="2" xfId="0" applyFont="1" applyBorder="1" applyAlignment="1">
      <alignment horizontal="center" vertical="center" wrapText="1" readingOrder="1"/>
    </xf>
    <xf numFmtId="171" fontId="44" fillId="0" borderId="2" xfId="0" applyNumberFormat="1" applyFont="1" applyBorder="1" applyAlignment="1">
      <alignment horizontal="right" vertical="center" wrapText="1" readingOrder="1"/>
    </xf>
    <xf numFmtId="171" fontId="45" fillId="0" borderId="2" xfId="0" applyNumberFormat="1" applyFont="1" applyBorder="1" applyAlignment="1">
      <alignment horizontal="right" vertical="center" wrapText="1" readingOrder="1"/>
    </xf>
    <xf numFmtId="0" fontId="45" fillId="0" borderId="2" xfId="0" applyFont="1" applyBorder="1" applyAlignment="1">
      <alignment horizontal="right" vertical="center" wrapText="1" readingOrder="1"/>
    </xf>
    <xf numFmtId="171" fontId="39" fillId="0" borderId="0" xfId="0" applyNumberFormat="1" applyFont="1" applyAlignment="1">
      <alignment vertical="center"/>
    </xf>
    <xf numFmtId="0" fontId="39" fillId="0" borderId="0" xfId="0" applyFont="1" applyAlignment="1">
      <alignment horizontal="center" vertical="center"/>
    </xf>
    <xf numFmtId="0" fontId="30" fillId="0" borderId="2" xfId="0" applyFont="1" applyBorder="1" applyAlignment="1">
      <alignment horizontal="center" vertical="center"/>
    </xf>
    <xf numFmtId="167" fontId="26" fillId="2" borderId="2" xfId="1" applyNumberFormat="1" applyFont="1" applyFill="1" applyBorder="1" applyAlignment="1">
      <alignment vertical="center"/>
    </xf>
    <xf numFmtId="171" fontId="19" fillId="0" borderId="7" xfId="0" applyNumberFormat="1" applyFont="1" applyBorder="1" applyAlignment="1">
      <alignment horizontal="center" vertical="center" wrapText="1" readingOrder="1"/>
    </xf>
    <xf numFmtId="171" fontId="39" fillId="0" borderId="0" xfId="0" applyNumberFormat="1" applyFont="1"/>
    <xf numFmtId="0" fontId="26" fillId="0" borderId="2" xfId="1" applyNumberFormat="1" applyFont="1" applyFill="1" applyBorder="1" applyAlignment="1">
      <alignment vertical="center"/>
    </xf>
    <xf numFmtId="0" fontId="10" fillId="0" borderId="0" xfId="2" applyFont="1" applyAlignment="1">
      <alignment vertical="center"/>
    </xf>
    <xf numFmtId="0" fontId="11" fillId="0" borderId="2" xfId="2" applyFont="1" applyBorder="1" applyAlignment="1">
      <alignment vertical="center" wrapText="1"/>
    </xf>
    <xf numFmtId="167" fontId="11" fillId="0" borderId="2" xfId="1" applyNumberFormat="1" applyFont="1" applyFill="1" applyBorder="1" applyAlignment="1">
      <alignment vertical="center" wrapText="1"/>
    </xf>
    <xf numFmtId="165" fontId="11" fillId="0" borderId="2" xfId="1" applyNumberFormat="1" applyFont="1" applyFill="1" applyBorder="1" applyAlignment="1">
      <alignment vertical="center" wrapText="1"/>
    </xf>
    <xf numFmtId="0" fontId="11" fillId="0" borderId="2" xfId="1" applyNumberFormat="1" applyFont="1" applyFill="1" applyBorder="1" applyAlignment="1">
      <alignment vertical="center" wrapText="1"/>
    </xf>
    <xf numFmtId="0" fontId="14" fillId="0" borderId="2" xfId="2" applyFont="1" applyBorder="1" applyAlignment="1">
      <alignment horizontal="center" vertical="center" wrapText="1"/>
    </xf>
    <xf numFmtId="0" fontId="14" fillId="0" borderId="6" xfId="0" applyFont="1" applyBorder="1" applyAlignment="1">
      <alignment horizontal="left" vertical="center" wrapText="1"/>
    </xf>
    <xf numFmtId="167" fontId="14" fillId="0" borderId="2" xfId="1" applyNumberFormat="1" applyFont="1" applyFill="1" applyBorder="1" applyAlignment="1">
      <alignment vertical="center" wrapText="1"/>
    </xf>
    <xf numFmtId="165" fontId="14" fillId="0" borderId="2" xfId="1" applyNumberFormat="1" applyFont="1" applyFill="1" applyBorder="1" applyAlignment="1">
      <alignment vertical="center" wrapText="1"/>
    </xf>
    <xf numFmtId="167" fontId="14" fillId="0" borderId="2" xfId="1" applyNumberFormat="1" applyFont="1" applyFill="1" applyBorder="1" applyAlignment="1">
      <alignment horizontal="center" vertical="center" wrapText="1"/>
    </xf>
    <xf numFmtId="167" fontId="14" fillId="0" borderId="2" xfId="1" applyNumberFormat="1" applyFont="1" applyFill="1" applyBorder="1" applyAlignment="1">
      <alignment horizontal="center" vertical="center"/>
    </xf>
    <xf numFmtId="170" fontId="14" fillId="0" borderId="2" xfId="1" applyNumberFormat="1" applyFont="1" applyFill="1" applyBorder="1" applyAlignment="1">
      <alignment horizontal="center" vertical="center" wrapText="1"/>
    </xf>
    <xf numFmtId="165" fontId="14" fillId="0" borderId="2" xfId="1" applyNumberFormat="1" applyFont="1" applyFill="1" applyBorder="1" applyAlignment="1">
      <alignment horizontal="center" vertical="center" wrapText="1"/>
    </xf>
    <xf numFmtId="0" fontId="10" fillId="0" borderId="0" xfId="0" applyFont="1"/>
    <xf numFmtId="164" fontId="10" fillId="0" borderId="0" xfId="1" applyFont="1"/>
    <xf numFmtId="0" fontId="50" fillId="0" borderId="0" xfId="0" applyFont="1" applyAlignment="1">
      <alignment horizontal="right" vertical="center"/>
    </xf>
    <xf numFmtId="167" fontId="10" fillId="0" borderId="0" xfId="1" applyNumberFormat="1" applyFont="1"/>
    <xf numFmtId="0" fontId="21" fillId="0" borderId="0" xfId="0" applyFont="1"/>
    <xf numFmtId="0" fontId="50" fillId="0" borderId="0" xfId="0" applyFont="1" applyAlignment="1">
      <alignment horizontal="center" vertical="center"/>
    </xf>
    <xf numFmtId="0" fontId="51" fillId="0" borderId="0" xfId="0" applyFont="1" applyAlignment="1">
      <alignment horizontal="right" vertical="center"/>
    </xf>
    <xf numFmtId="0" fontId="50" fillId="0" borderId="2" xfId="0" applyFont="1" applyBorder="1" applyAlignment="1">
      <alignment horizontal="center" vertical="center" wrapText="1"/>
    </xf>
    <xf numFmtId="164" fontId="50" fillId="0" borderId="2" xfId="1" applyFont="1" applyBorder="1" applyAlignment="1">
      <alignment horizontal="center" vertical="center" wrapText="1"/>
    </xf>
    <xf numFmtId="0" fontId="52" fillId="0" borderId="2" xfId="0" applyFont="1" applyBorder="1" applyAlignment="1">
      <alignment horizontal="center" vertical="center" wrapText="1"/>
    </xf>
    <xf numFmtId="0" fontId="50" fillId="0" borderId="2" xfId="0" applyFont="1" applyBorder="1" applyAlignment="1">
      <alignment vertical="center" wrapText="1"/>
    </xf>
    <xf numFmtId="164" fontId="50" fillId="0" borderId="2" xfId="1" applyFont="1" applyBorder="1" applyAlignment="1">
      <alignment vertical="center" wrapText="1"/>
    </xf>
    <xf numFmtId="0" fontId="52" fillId="0" borderId="9" xfId="0" applyFont="1" applyBorder="1" applyAlignment="1">
      <alignment horizontal="center" vertical="center" wrapText="1"/>
    </xf>
    <xf numFmtId="0" fontId="52" fillId="0" borderId="9" xfId="0" applyFont="1" applyBorder="1" applyAlignment="1">
      <alignment vertical="center" wrapText="1"/>
    </xf>
    <xf numFmtId="164" fontId="52" fillId="0" borderId="9" xfId="1" applyFont="1" applyBorder="1" applyAlignment="1">
      <alignment vertical="center" wrapText="1"/>
    </xf>
    <xf numFmtId="9" fontId="52" fillId="0" borderId="9" xfId="6" applyFont="1" applyBorder="1" applyAlignment="1">
      <alignment vertical="center" wrapText="1"/>
    </xf>
    <xf numFmtId="0" fontId="52" fillId="0" borderId="10" xfId="0" applyFont="1" applyBorder="1" applyAlignment="1">
      <alignment horizontal="center" vertical="center" wrapText="1"/>
    </xf>
    <xf numFmtId="0" fontId="50" fillId="0" borderId="10" xfId="0" applyFont="1" applyBorder="1" applyAlignment="1">
      <alignment vertical="center" wrapText="1"/>
    </xf>
    <xf numFmtId="164" fontId="52" fillId="0" borderId="10" xfId="1" applyFont="1" applyBorder="1" applyAlignment="1">
      <alignment vertical="center" wrapText="1"/>
    </xf>
    <xf numFmtId="9" fontId="52" fillId="0" borderId="10" xfId="6" applyFont="1" applyBorder="1" applyAlignment="1">
      <alignment vertical="center" wrapText="1"/>
    </xf>
    <xf numFmtId="0" fontId="52" fillId="0" borderId="10" xfId="0" quotePrefix="1" applyFont="1" applyBorder="1" applyAlignment="1">
      <alignment horizontal="center" vertical="center" wrapText="1"/>
    </xf>
    <xf numFmtId="0" fontId="51" fillId="0" borderId="10" xfId="0" applyFont="1" applyBorder="1" applyAlignment="1">
      <alignment vertical="center" wrapText="1"/>
    </xf>
    <xf numFmtId="0" fontId="52" fillId="0" borderId="10" xfId="6" applyNumberFormat="1" applyFont="1" applyBorder="1" applyAlignment="1">
      <alignment vertical="center" wrapText="1"/>
    </xf>
    <xf numFmtId="0" fontId="52" fillId="0" borderId="10" xfId="0" applyFont="1" applyBorder="1" applyAlignment="1">
      <alignment vertical="center" wrapText="1"/>
    </xf>
    <xf numFmtId="164" fontId="52" fillId="0" borderId="10" xfId="1" applyFont="1" applyBorder="1"/>
    <xf numFmtId="0" fontId="52" fillId="0" borderId="11" xfId="0" applyFont="1" applyBorder="1" applyAlignment="1">
      <alignment horizontal="center" vertical="center" wrapText="1"/>
    </xf>
    <xf numFmtId="0" fontId="52" fillId="0" borderId="11" xfId="0" applyFont="1" applyBorder="1" applyAlignment="1">
      <alignment vertical="center" wrapText="1"/>
    </xf>
    <xf numFmtId="164" fontId="52" fillId="0" borderId="11" xfId="1" applyFont="1" applyBorder="1" applyAlignment="1">
      <alignment vertical="center" wrapText="1"/>
    </xf>
    <xf numFmtId="9" fontId="52" fillId="0" borderId="11" xfId="6" applyFont="1" applyBorder="1" applyAlignment="1">
      <alignment vertical="center" wrapText="1"/>
    </xf>
    <xf numFmtId="167" fontId="10" fillId="0" borderId="0" xfId="0" applyNumberFormat="1" applyFont="1"/>
    <xf numFmtId="0" fontId="50" fillId="0" borderId="0" xfId="0" applyFont="1" applyAlignment="1">
      <alignment vertical="center"/>
    </xf>
    <xf numFmtId="167" fontId="7" fillId="0" borderId="0" xfId="1" applyNumberFormat="1" applyFont="1" applyAlignment="1">
      <alignment vertical="center"/>
    </xf>
    <xf numFmtId="171" fontId="15" fillId="0" borderId="0" xfId="0" applyNumberFormat="1" applyFont="1" applyAlignment="1">
      <alignment vertical="center"/>
    </xf>
    <xf numFmtId="2" fontId="2" fillId="0" borderId="7" xfId="0" applyNumberFormat="1" applyFont="1" applyBorder="1" applyAlignment="1">
      <alignment horizontal="right" vertical="center" wrapText="1" readingOrder="1"/>
    </xf>
    <xf numFmtId="2" fontId="5" fillId="0" borderId="7" xfId="0" applyNumberFormat="1" applyFont="1" applyBorder="1" applyAlignment="1">
      <alignment horizontal="right" vertical="center" wrapText="1" readingOrder="1"/>
    </xf>
    <xf numFmtId="4" fontId="2" fillId="0" borderId="7" xfId="5" applyNumberFormat="1" applyFont="1" applyBorder="1" applyAlignment="1">
      <alignment horizontal="center" vertical="center" wrapText="1" readingOrder="1"/>
    </xf>
    <xf numFmtId="4" fontId="2" fillId="0" borderId="7" xfId="0" applyNumberFormat="1" applyFont="1" applyBorder="1" applyAlignment="1">
      <alignment horizontal="right" vertical="center" wrapText="1" readingOrder="1"/>
    </xf>
    <xf numFmtId="4" fontId="5" fillId="0" borderId="7" xfId="0" applyNumberFormat="1" applyFont="1" applyBorder="1" applyAlignment="1">
      <alignment horizontal="right" vertical="center" wrapText="1" readingOrder="1"/>
    </xf>
    <xf numFmtId="4" fontId="4" fillId="0" borderId="7" xfId="0" applyNumberFormat="1" applyFont="1" applyBorder="1" applyAlignment="1">
      <alignment horizontal="right" vertical="center" wrapText="1" readingOrder="1"/>
    </xf>
    <xf numFmtId="4" fontId="5" fillId="0" borderId="7" xfId="5" applyNumberFormat="1" applyFont="1" applyBorder="1" applyAlignment="1">
      <alignment horizontal="right" vertical="center" wrapText="1" readingOrder="1"/>
    </xf>
    <xf numFmtId="4" fontId="2" fillId="0" borderId="7" xfId="5" applyNumberFormat="1" applyFont="1" applyBorder="1" applyAlignment="1">
      <alignment horizontal="right" vertical="center" wrapText="1" readingOrder="1"/>
    </xf>
    <xf numFmtId="4" fontId="2" fillId="0" borderId="7" xfId="0" applyNumberFormat="1" applyFont="1" applyBorder="1" applyAlignment="1">
      <alignment horizontal="center" vertical="center" wrapText="1" readingOrder="1"/>
    </xf>
    <xf numFmtId="167" fontId="26" fillId="0" borderId="0" xfId="1" applyNumberFormat="1" applyFont="1"/>
    <xf numFmtId="167" fontId="25" fillId="0" borderId="0" xfId="1" applyNumberFormat="1" applyFont="1"/>
    <xf numFmtId="171" fontId="26" fillId="0" borderId="0" xfId="0" applyNumberFormat="1" applyFont="1"/>
    <xf numFmtId="171" fontId="25" fillId="0" borderId="0" xfId="0" applyNumberFormat="1" applyFont="1"/>
    <xf numFmtId="164" fontId="18" fillId="0" borderId="7" xfId="1" applyFont="1" applyFill="1" applyBorder="1" applyAlignment="1">
      <alignment horizontal="center" vertical="center" wrapText="1"/>
    </xf>
    <xf numFmtId="3" fontId="3" fillId="0" borderId="0" xfId="0" applyNumberFormat="1" applyFont="1" applyAlignment="1">
      <alignment vertical="center"/>
    </xf>
    <xf numFmtId="0" fontId="26" fillId="0" borderId="2" xfId="0" applyFont="1" applyBorder="1" applyAlignment="1">
      <alignment horizontal="left" vertical="center" shrinkToFit="1"/>
    </xf>
    <xf numFmtId="0" fontId="11" fillId="0" borderId="6" xfId="2" applyFont="1" applyBorder="1" applyAlignment="1">
      <alignment horizontal="center" vertical="center" wrapText="1"/>
    </xf>
    <xf numFmtId="0" fontId="11" fillId="0" borderId="5" xfId="2" applyFont="1" applyBorder="1" applyAlignment="1">
      <alignment horizontal="center" vertical="center" wrapText="1"/>
    </xf>
    <xf numFmtId="0" fontId="46" fillId="0" borderId="0" xfId="2" applyFont="1" applyAlignment="1">
      <alignment horizontal="left" vertical="center"/>
    </xf>
    <xf numFmtId="0" fontId="28" fillId="0" borderId="0" xfId="2" applyFont="1" applyAlignment="1">
      <alignment horizontal="centerContinuous" vertical="center"/>
    </xf>
    <xf numFmtId="0" fontId="11" fillId="0" borderId="0" xfId="2" quotePrefix="1" applyFont="1" applyAlignment="1">
      <alignment horizontal="centerContinuous" vertical="center"/>
    </xf>
    <xf numFmtId="0" fontId="10" fillId="0" borderId="0" xfId="2" applyFont="1" applyAlignment="1">
      <alignment horizontal="centerContinuous" vertical="center"/>
    </xf>
    <xf numFmtId="0" fontId="13" fillId="0" borderId="0" xfId="2" applyFont="1" applyAlignment="1">
      <alignment horizontal="left" vertical="center"/>
    </xf>
    <xf numFmtId="166" fontId="13" fillId="0" borderId="0" xfId="2" applyNumberFormat="1" applyFont="1" applyAlignment="1">
      <alignment horizontal="left" vertical="center"/>
    </xf>
    <xf numFmtId="0" fontId="14" fillId="0" borderId="0" xfId="2" applyFont="1" applyAlignment="1">
      <alignment vertical="center"/>
    </xf>
    <xf numFmtId="0" fontId="13" fillId="0" borderId="0" xfId="2" applyFont="1" applyAlignment="1">
      <alignment horizontal="center" vertical="center"/>
    </xf>
    <xf numFmtId="0" fontId="11" fillId="0" borderId="0" xfId="2" applyFont="1" applyAlignment="1">
      <alignment vertical="center"/>
    </xf>
    <xf numFmtId="167" fontId="9" fillId="0" borderId="0" xfId="1" applyNumberFormat="1" applyFont="1" applyFill="1" applyAlignment="1">
      <alignment vertical="center"/>
    </xf>
    <xf numFmtId="0" fontId="9" fillId="0" borderId="0" xfId="2" applyFont="1" applyAlignment="1">
      <alignment vertical="center"/>
    </xf>
    <xf numFmtId="167" fontId="10" fillId="0" borderId="0" xfId="1" applyNumberFormat="1" applyFont="1" applyFill="1" applyAlignment="1">
      <alignment vertical="center"/>
    </xf>
    <xf numFmtId="0" fontId="5" fillId="0" borderId="2" xfId="0" applyFont="1" applyBorder="1" applyAlignment="1">
      <alignment vertical="center" shrinkToFit="1"/>
    </xf>
    <xf numFmtId="165" fontId="2" fillId="0" borderId="7" xfId="1" applyNumberFormat="1" applyFont="1" applyBorder="1" applyAlignment="1">
      <alignment horizontal="right" vertical="center" wrapText="1" readingOrder="1"/>
    </xf>
    <xf numFmtId="173" fontId="7" fillId="0" borderId="0" xfId="0" applyNumberFormat="1" applyFont="1" applyAlignment="1">
      <alignment vertical="center"/>
    </xf>
    <xf numFmtId="9" fontId="50" fillId="0" borderId="2" xfId="1" applyNumberFormat="1" applyFont="1" applyBorder="1" applyAlignment="1">
      <alignment vertical="center" wrapText="1"/>
    </xf>
    <xf numFmtId="165" fontId="3" fillId="0" borderId="0" xfId="1" applyNumberFormat="1" applyFont="1" applyFill="1" applyAlignment="1">
      <alignment vertical="center"/>
    </xf>
    <xf numFmtId="167" fontId="55" fillId="0" borderId="2" xfId="1" applyNumberFormat="1" applyFont="1" applyFill="1" applyBorder="1" applyAlignment="1">
      <alignment horizontal="center" vertical="center" wrapText="1"/>
    </xf>
    <xf numFmtId="0" fontId="56" fillId="0" borderId="7" xfId="0" applyFont="1" applyBorder="1" applyAlignment="1">
      <alignment horizontal="center" vertical="center" wrapText="1" readingOrder="1"/>
    </xf>
    <xf numFmtId="0" fontId="56" fillId="0" borderId="7" xfId="0" applyFont="1" applyBorder="1" applyAlignment="1">
      <alignment vertical="center" wrapText="1" readingOrder="1"/>
    </xf>
    <xf numFmtId="171" fontId="56" fillId="0" borderId="7" xfId="0" applyNumberFormat="1" applyFont="1" applyBorder="1" applyAlignment="1">
      <alignment horizontal="right" vertical="center" wrapText="1" readingOrder="1"/>
    </xf>
    <xf numFmtId="0" fontId="56" fillId="0" borderId="2" xfId="0" applyFont="1" applyBorder="1" applyAlignment="1">
      <alignment vertical="center" wrapText="1"/>
    </xf>
    <xf numFmtId="0" fontId="57" fillId="0" borderId="2" xfId="0" applyFont="1" applyBorder="1" applyAlignment="1">
      <alignment horizontal="center" vertical="center" wrapText="1"/>
    </xf>
    <xf numFmtId="0" fontId="57" fillId="0" borderId="2" xfId="0" applyFont="1" applyBorder="1" applyAlignment="1">
      <alignment vertical="center" wrapText="1"/>
    </xf>
    <xf numFmtId="167" fontId="57" fillId="0" borderId="2" xfId="1" applyNumberFormat="1" applyFont="1" applyFill="1" applyBorder="1" applyAlignment="1">
      <alignment horizontal="center" vertical="center" wrapText="1"/>
    </xf>
    <xf numFmtId="0" fontId="58" fillId="0" borderId="2" xfId="0" applyFont="1" applyBorder="1"/>
    <xf numFmtId="0" fontId="59" fillId="0" borderId="7" xfId="0" applyFont="1" applyBorder="1" applyAlignment="1">
      <alignment horizontal="center" vertical="center" wrapText="1"/>
    </xf>
    <xf numFmtId="0" fontId="59" fillId="0" borderId="7" xfId="0" applyFont="1" applyBorder="1" applyAlignment="1">
      <alignment vertical="center" wrapText="1"/>
    </xf>
    <xf numFmtId="167" fontId="59" fillId="0" borderId="7" xfId="1" applyNumberFormat="1" applyFont="1" applyFill="1" applyBorder="1" applyAlignment="1">
      <alignment horizontal="center" vertical="center" wrapText="1"/>
    </xf>
    <xf numFmtId="166" fontId="59" fillId="0" borderId="7" xfId="0" applyNumberFormat="1" applyFont="1" applyBorder="1" applyAlignment="1">
      <alignment horizontal="center" vertical="center" wrapText="1"/>
    </xf>
    <xf numFmtId="0" fontId="59" fillId="0" borderId="0" xfId="0" applyFont="1"/>
    <xf numFmtId="0" fontId="60" fillId="0" borderId="7" xfId="0" applyFont="1" applyBorder="1" applyAlignment="1">
      <alignment horizontal="center" vertical="center" wrapText="1" readingOrder="1"/>
    </xf>
    <xf numFmtId="3" fontId="60" fillId="0" borderId="2" xfId="0" applyNumberFormat="1" applyFont="1" applyBorder="1" applyAlignment="1">
      <alignment horizontal="center" vertical="center" wrapText="1"/>
    </xf>
    <xf numFmtId="0" fontId="60" fillId="0" borderId="2" xfId="0" applyFont="1" applyBorder="1" applyAlignment="1">
      <alignment horizontal="left" vertical="center" shrinkToFit="1"/>
    </xf>
    <xf numFmtId="171" fontId="61" fillId="0" borderId="2" xfId="0" applyNumberFormat="1" applyFont="1" applyBorder="1" applyAlignment="1">
      <alignment horizontal="right" vertical="center" wrapText="1" readingOrder="1"/>
    </xf>
    <xf numFmtId="0" fontId="61" fillId="0" borderId="2" xfId="0" applyFont="1" applyBorder="1" applyAlignment="1">
      <alignment horizontal="right" vertical="center" wrapText="1" readingOrder="1"/>
    </xf>
    <xf numFmtId="171" fontId="62" fillId="0" borderId="0" xfId="0" applyNumberFormat="1" applyFont="1"/>
    <xf numFmtId="0" fontId="62" fillId="0" borderId="0" xfId="0" applyFont="1"/>
    <xf numFmtId="171" fontId="60" fillId="0" borderId="7" xfId="0" applyNumberFormat="1" applyFont="1" applyBorder="1" applyAlignment="1">
      <alignment horizontal="right" vertical="center" wrapText="1" readingOrder="1"/>
    </xf>
    <xf numFmtId="172" fontId="60" fillId="0" borderId="7" xfId="0" applyNumberFormat="1" applyFont="1" applyBorder="1" applyAlignment="1">
      <alignment horizontal="right" vertical="center" wrapText="1" readingOrder="1"/>
    </xf>
    <xf numFmtId="171" fontId="60" fillId="0" borderId="0" xfId="0" applyNumberFormat="1" applyFont="1"/>
    <xf numFmtId="0" fontId="60" fillId="0" borderId="0" xfId="0" applyFont="1"/>
    <xf numFmtId="3" fontId="63" fillId="0" borderId="2" xfId="0" applyNumberFormat="1" applyFont="1" applyBorder="1" applyAlignment="1">
      <alignment horizontal="center" vertical="center" wrapText="1"/>
    </xf>
    <xf numFmtId="0" fontId="63" fillId="0" borderId="2" xfId="0" applyFont="1" applyBorder="1" applyAlignment="1">
      <alignment horizontal="left" vertical="center" wrapText="1"/>
    </xf>
    <xf numFmtId="167" fontId="60" fillId="0" borderId="7" xfId="1" applyNumberFormat="1" applyFont="1" applyFill="1" applyBorder="1" applyAlignment="1">
      <alignment horizontal="center" vertical="center" wrapText="1"/>
    </xf>
    <xf numFmtId="167" fontId="60" fillId="0" borderId="7" xfId="1" applyNumberFormat="1" applyFont="1" applyFill="1" applyBorder="1" applyAlignment="1">
      <alignment horizontal="right" vertical="center" wrapText="1"/>
    </xf>
    <xf numFmtId="166" fontId="60" fillId="0" borderId="7" xfId="0" applyNumberFormat="1" applyFont="1" applyBorder="1" applyAlignment="1">
      <alignment horizontal="center" vertical="center" wrapText="1"/>
    </xf>
    <xf numFmtId="167" fontId="60" fillId="0" borderId="0" xfId="0" applyNumberFormat="1" applyFont="1"/>
    <xf numFmtId="0" fontId="60" fillId="0" borderId="2" xfId="1" applyNumberFormat="1" applyFont="1" applyBorder="1" applyAlignment="1">
      <alignment horizontal="center" vertical="center"/>
    </xf>
    <xf numFmtId="167" fontId="60" fillId="2" borderId="2" xfId="1" applyNumberFormat="1" applyFont="1" applyFill="1" applyBorder="1" applyAlignment="1">
      <alignment vertical="center"/>
    </xf>
    <xf numFmtId="165" fontId="60" fillId="2" borderId="2" xfId="1" applyNumberFormat="1" applyFont="1" applyFill="1" applyBorder="1" applyAlignment="1">
      <alignment vertical="center"/>
    </xf>
    <xf numFmtId="167" fontId="60" fillId="0" borderId="2" xfId="1" applyNumberFormat="1" applyFont="1" applyFill="1" applyBorder="1" applyAlignment="1">
      <alignment vertical="center"/>
    </xf>
    <xf numFmtId="171" fontId="64" fillId="0" borderId="7" xfId="0" applyNumberFormat="1" applyFont="1" applyBorder="1" applyAlignment="1">
      <alignment horizontal="center" vertical="center" wrapText="1" readingOrder="1"/>
    </xf>
    <xf numFmtId="165" fontId="60" fillId="0" borderId="2" xfId="1" applyNumberFormat="1" applyFont="1" applyFill="1" applyBorder="1" applyAlignment="1">
      <alignment vertical="center"/>
    </xf>
    <xf numFmtId="168" fontId="60" fillId="0" borderId="2" xfId="1" applyNumberFormat="1" applyFont="1" applyFill="1" applyBorder="1" applyAlignment="1">
      <alignment vertical="center"/>
    </xf>
    <xf numFmtId="0" fontId="60" fillId="0" borderId="2" xfId="1" applyNumberFormat="1" applyFont="1" applyFill="1" applyBorder="1" applyAlignment="1">
      <alignment vertical="center"/>
    </xf>
    <xf numFmtId="166" fontId="60" fillId="0" borderId="0" xfId="0" applyNumberFormat="1" applyFont="1" applyAlignment="1">
      <alignment vertical="center"/>
    </xf>
    <xf numFmtId="0" fontId="60" fillId="0" borderId="0" xfId="0" applyFont="1" applyAlignment="1">
      <alignment vertical="center"/>
    </xf>
    <xf numFmtId="0" fontId="2" fillId="0" borderId="0" xfId="0" applyFont="1" applyAlignment="1">
      <alignment horizontal="right" vertical="center" wrapText="1"/>
    </xf>
    <xf numFmtId="0" fontId="21" fillId="0" borderId="0" xfId="0" applyFont="1" applyAlignment="1">
      <alignment horizontal="right" vertical="center" wrapText="1"/>
    </xf>
    <xf numFmtId="0" fontId="11" fillId="2" borderId="0" xfId="7" applyFont="1" applyFill="1" applyAlignment="1">
      <alignment horizontal="center" vertical="center"/>
    </xf>
    <xf numFmtId="0" fontId="10" fillId="2" borderId="0" xfId="7" applyFill="1" applyAlignment="1">
      <alignment vertical="center"/>
    </xf>
    <xf numFmtId="174" fontId="10" fillId="2" borderId="0" xfId="7" applyNumberFormat="1" applyFill="1" applyAlignment="1">
      <alignment vertical="center"/>
    </xf>
    <xf numFmtId="0" fontId="13" fillId="2" borderId="0" xfId="7" applyFont="1" applyFill="1" applyAlignment="1">
      <alignment horizontal="center" vertical="center"/>
    </xf>
    <xf numFmtId="0" fontId="16" fillId="2" borderId="24" xfId="7" applyFont="1" applyFill="1" applyBorder="1" applyAlignment="1">
      <alignment vertical="center"/>
    </xf>
    <xf numFmtId="167" fontId="16" fillId="2" borderId="24" xfId="8" applyNumberFormat="1" applyFont="1" applyFill="1" applyBorder="1" applyAlignment="1">
      <alignment vertical="center"/>
    </xf>
    <xf numFmtId="174" fontId="16" fillId="2" borderId="24" xfId="7" applyNumberFormat="1" applyFont="1" applyFill="1" applyBorder="1" applyAlignment="1">
      <alignment vertical="center"/>
    </xf>
    <xf numFmtId="3" fontId="9" fillId="2" borderId="2" xfId="7" applyNumberFormat="1" applyFont="1" applyFill="1" applyBorder="1" applyAlignment="1">
      <alignment horizontal="center" vertical="center" wrapText="1"/>
    </xf>
    <xf numFmtId="0" fontId="67" fillId="2" borderId="0" xfId="7" applyFont="1" applyFill="1" applyAlignment="1">
      <alignment vertical="center"/>
    </xf>
    <xf numFmtId="0" fontId="10" fillId="2" borderId="0" xfId="7" applyFill="1" applyAlignment="1">
      <alignment horizontal="center" vertical="center"/>
    </xf>
    <xf numFmtId="0" fontId="10" fillId="2" borderId="0" xfId="7" applyFill="1" applyAlignment="1">
      <alignment horizontal="justify" vertical="center"/>
    </xf>
    <xf numFmtId="3" fontId="10" fillId="2" borderId="0" xfId="7" applyNumberFormat="1" applyFill="1" applyAlignment="1">
      <alignment vertical="center"/>
    </xf>
    <xf numFmtId="0" fontId="16" fillId="2" borderId="2" xfId="7" applyFont="1" applyFill="1" applyBorder="1" applyAlignment="1">
      <alignment horizontal="center" vertical="center" wrapText="1"/>
    </xf>
    <xf numFmtId="174" fontId="10" fillId="2" borderId="2" xfId="7" applyNumberFormat="1" applyFill="1" applyBorder="1" applyAlignment="1">
      <alignment horizontal="justify" vertical="center" wrapText="1"/>
    </xf>
    <xf numFmtId="174" fontId="10" fillId="2" borderId="2" xfId="7" applyNumberFormat="1" applyFill="1" applyBorder="1" applyAlignment="1">
      <alignment vertical="center" wrapText="1"/>
    </xf>
    <xf numFmtId="167" fontId="16" fillId="2" borderId="2" xfId="8" applyNumberFormat="1" applyFont="1" applyFill="1" applyBorder="1" applyAlignment="1">
      <alignment vertical="center"/>
    </xf>
    <xf numFmtId="0" fontId="67" fillId="2" borderId="2" xfId="7" applyFont="1" applyFill="1" applyBorder="1" applyAlignment="1">
      <alignment vertical="center" wrapText="1"/>
    </xf>
    <xf numFmtId="0" fontId="10" fillId="2" borderId="2" xfId="7" applyFill="1" applyBorder="1" applyAlignment="1">
      <alignment horizontal="center" vertical="center"/>
    </xf>
    <xf numFmtId="0" fontId="10" fillId="2" borderId="2" xfId="7" applyFill="1" applyBorder="1" applyAlignment="1">
      <alignment horizontal="justify" vertical="center"/>
    </xf>
    <xf numFmtId="3" fontId="10" fillId="2" borderId="2" xfId="7" applyNumberFormat="1" applyFill="1" applyBorder="1" applyAlignment="1">
      <alignment vertical="center"/>
    </xf>
    <xf numFmtId="0" fontId="10" fillId="2" borderId="2" xfId="7" applyFill="1" applyBorder="1" applyAlignment="1">
      <alignment vertical="center"/>
    </xf>
    <xf numFmtId="0" fontId="10" fillId="2" borderId="2" xfId="7" applyFill="1" applyBorder="1" applyAlignment="1">
      <alignment horizontal="center" vertical="center" wrapText="1"/>
    </xf>
    <xf numFmtId="0" fontId="24" fillId="0" borderId="0" xfId="0" applyFont="1" applyAlignment="1">
      <alignment horizontal="right" wrapText="1"/>
    </xf>
    <xf numFmtId="0" fontId="11" fillId="2" borderId="0" xfId="7" applyFont="1" applyFill="1" applyAlignment="1">
      <alignment horizontal="center" vertical="center"/>
    </xf>
    <xf numFmtId="0" fontId="65" fillId="2" borderId="0" xfId="7" applyFont="1" applyFill="1" applyAlignment="1">
      <alignment horizontal="center" vertical="center" wrapText="1"/>
    </xf>
    <xf numFmtId="0" fontId="13" fillId="2" borderId="0" xfId="7" applyFont="1" applyFill="1" applyAlignment="1">
      <alignment horizontal="center" vertical="center"/>
    </xf>
    <xf numFmtId="0" fontId="16" fillId="2" borderId="24" xfId="7" applyFont="1" applyFill="1" applyBorder="1" applyAlignment="1">
      <alignment horizontal="right" vertical="center"/>
    </xf>
    <xf numFmtId="0" fontId="9" fillId="2" borderId="5" xfId="7" applyFont="1" applyFill="1" applyBorder="1" applyAlignment="1">
      <alignment horizontal="center" vertical="center" wrapText="1"/>
    </xf>
    <xf numFmtId="0" fontId="9" fillId="2" borderId="4" xfId="7" applyFont="1" applyFill="1" applyBorder="1" applyAlignment="1">
      <alignment horizontal="center" vertical="center" wrapText="1"/>
    </xf>
    <xf numFmtId="0" fontId="9" fillId="2" borderId="5" xfId="9" applyFont="1" applyFill="1" applyBorder="1" applyAlignment="1">
      <alignment horizontal="center" vertical="center" wrapText="1"/>
    </xf>
    <xf numFmtId="0" fontId="9" fillId="2" borderId="4" xfId="9" applyFont="1" applyFill="1" applyBorder="1" applyAlignment="1">
      <alignment horizontal="center" vertical="center" wrapText="1"/>
    </xf>
    <xf numFmtId="3" fontId="9" fillId="2" borderId="5" xfId="7" applyNumberFormat="1" applyFont="1" applyFill="1" applyBorder="1" applyAlignment="1">
      <alignment horizontal="center" vertical="center" wrapText="1"/>
    </xf>
    <xf numFmtId="3" fontId="9" fillId="2" borderId="4" xfId="7" applyNumberFormat="1" applyFont="1" applyFill="1" applyBorder="1" applyAlignment="1">
      <alignment horizontal="center" vertical="center" wrapText="1"/>
    </xf>
    <xf numFmtId="3" fontId="9" fillId="2" borderId="6" xfId="7" applyNumberFormat="1" applyFont="1" applyFill="1" applyBorder="1" applyAlignment="1">
      <alignment horizontal="center" vertical="center" wrapText="1"/>
    </xf>
    <xf numFmtId="3" fontId="9" fillId="2" borderId="8" xfId="7" applyNumberFormat="1" applyFont="1" applyFill="1" applyBorder="1" applyAlignment="1">
      <alignment horizontal="center" vertical="center" wrapText="1"/>
    </xf>
    <xf numFmtId="0" fontId="7" fillId="0" borderId="0" xfId="0" applyFont="1" applyAlignment="1">
      <alignment horizontal="center" vertical="center"/>
    </xf>
    <xf numFmtId="0" fontId="5" fillId="0" borderId="0" xfId="0" applyFont="1" applyAlignment="1">
      <alignment horizontal="right" vertical="center" wrapText="1"/>
    </xf>
    <xf numFmtId="0" fontId="4" fillId="0" borderId="0" xfId="0" applyFont="1" applyAlignment="1">
      <alignment horizontal="right" vertical="center" wrapText="1"/>
    </xf>
    <xf numFmtId="0" fontId="2" fillId="0" borderId="0" xfId="0" applyFont="1" applyAlignment="1">
      <alignment horizontal="center" vertical="center" wrapText="1"/>
    </xf>
    <xf numFmtId="0" fontId="4" fillId="0" borderId="0" xfId="0" applyFont="1" applyAlignment="1">
      <alignment horizontal="center" vertical="center" wrapText="1"/>
    </xf>
    <xf numFmtId="0" fontId="6" fillId="0" borderId="2" xfId="0" applyFont="1" applyBorder="1" applyAlignment="1">
      <alignment horizontal="center" vertical="center" wrapText="1"/>
    </xf>
    <xf numFmtId="0" fontId="2" fillId="0" borderId="2" xfId="0" applyFont="1" applyBorder="1" applyAlignment="1">
      <alignment horizontal="center" vertical="center" wrapText="1"/>
    </xf>
    <xf numFmtId="0" fontId="21" fillId="0" borderId="0" xfId="0" applyFont="1" applyAlignment="1">
      <alignment horizontal="right" vertical="center" wrapText="1"/>
    </xf>
    <xf numFmtId="0" fontId="22" fillId="0" borderId="0" xfId="0" applyFont="1" applyAlignment="1">
      <alignment horizontal="right" vertical="center" wrapText="1"/>
    </xf>
    <xf numFmtId="0" fontId="21" fillId="0" borderId="2" xfId="0" applyFont="1" applyBorder="1" applyAlignment="1">
      <alignment horizontal="center" vertical="center" wrapText="1"/>
    </xf>
    <xf numFmtId="0" fontId="9" fillId="0" borderId="0" xfId="0" applyFont="1" applyAlignment="1">
      <alignment horizontal="center" vertical="center" wrapText="1"/>
    </xf>
    <xf numFmtId="0" fontId="22" fillId="0" borderId="0" xfId="0" applyFont="1" applyAlignment="1">
      <alignment horizontal="center" vertical="center" wrapText="1"/>
    </xf>
    <xf numFmtId="0" fontId="4" fillId="0" borderId="0" xfId="0" applyFont="1" applyAlignment="1">
      <alignment horizontal="right" wrapText="1"/>
    </xf>
    <xf numFmtId="0" fontId="7" fillId="0" borderId="0" xfId="0" applyFont="1" applyAlignment="1">
      <alignment horizontal="center"/>
    </xf>
    <xf numFmtId="0" fontId="15" fillId="0" borderId="0" xfId="0" applyFont="1" applyAlignment="1">
      <alignment horizontal="center"/>
    </xf>
    <xf numFmtId="0" fontId="24" fillId="0" borderId="0" xfId="0" applyFont="1" applyAlignment="1">
      <alignment horizontal="right" vertical="center" wrapText="1"/>
    </xf>
    <xf numFmtId="0" fontId="22" fillId="0" borderId="0" xfId="0" applyFont="1" applyAlignment="1">
      <alignment horizontal="right" wrapText="1"/>
    </xf>
    <xf numFmtId="0" fontId="18" fillId="0" borderId="7" xfId="0" applyFont="1" applyBorder="1" applyAlignment="1">
      <alignment horizontal="center" vertical="center" wrapText="1"/>
    </xf>
    <xf numFmtId="0" fontId="5" fillId="0" borderId="0" xfId="0" applyFont="1" applyAlignment="1">
      <alignment horizontal="right" wrapText="1"/>
    </xf>
    <xf numFmtId="0" fontId="4" fillId="0" borderId="1" xfId="0" applyFont="1" applyBorder="1" applyAlignment="1">
      <alignment horizontal="right" vertical="center" wrapText="1"/>
    </xf>
    <xf numFmtId="0" fontId="37" fillId="0" borderId="0" xfId="0" applyFont="1" applyAlignment="1">
      <alignment horizontal="center" vertical="center" wrapText="1"/>
    </xf>
    <xf numFmtId="165" fontId="18" fillId="0" borderId="7" xfId="1" applyNumberFormat="1" applyFont="1" applyFill="1" applyBorder="1" applyAlignment="1">
      <alignment horizontal="center" vertical="center" wrapText="1"/>
    </xf>
    <xf numFmtId="0" fontId="23" fillId="0" borderId="15" xfId="0" applyFont="1" applyBorder="1" applyAlignment="1">
      <alignment horizontal="center" vertical="center" wrapText="1"/>
    </xf>
    <xf numFmtId="0" fontId="23" fillId="0" borderId="16" xfId="0" applyFont="1" applyBorder="1" applyAlignment="1">
      <alignment horizontal="center" vertical="center" wrapText="1"/>
    </xf>
    <xf numFmtId="0" fontId="23" fillId="0" borderId="17" xfId="0" applyFont="1" applyBorder="1" applyAlignment="1">
      <alignment horizontal="center" vertical="center" wrapText="1"/>
    </xf>
    <xf numFmtId="0" fontId="23" fillId="0" borderId="7" xfId="0" applyFont="1" applyBorder="1" applyAlignment="1">
      <alignment horizontal="center" vertical="center" wrapText="1"/>
    </xf>
    <xf numFmtId="0" fontId="21" fillId="0" borderId="0" xfId="0" applyFont="1" applyAlignment="1">
      <alignment horizontal="center" wrapText="1"/>
    </xf>
    <xf numFmtId="0" fontId="24" fillId="0" borderId="0" xfId="0" applyFont="1" applyAlignment="1">
      <alignment horizontal="right" wrapText="1"/>
    </xf>
    <xf numFmtId="0" fontId="22" fillId="0" borderId="1" xfId="0" applyFont="1" applyBorder="1" applyAlignment="1">
      <alignment horizontal="right" vertical="center" wrapText="1"/>
    </xf>
    <xf numFmtId="0" fontId="23" fillId="0" borderId="12" xfId="0" applyFont="1" applyBorder="1" applyAlignment="1">
      <alignment horizontal="center" vertical="center" wrapText="1"/>
    </xf>
    <xf numFmtId="0" fontId="23" fillId="0" borderId="14" xfId="0" applyFont="1" applyBorder="1" applyAlignment="1">
      <alignment horizontal="center" vertical="center" wrapText="1"/>
    </xf>
    <xf numFmtId="0" fontId="23" fillId="0" borderId="13" xfId="0" applyFont="1" applyBorder="1" applyAlignment="1">
      <alignment horizontal="center" vertical="center" wrapText="1"/>
    </xf>
    <xf numFmtId="0" fontId="4" fillId="0" borderId="0" xfId="0" applyFont="1" applyAlignment="1">
      <alignment horizontal="center" vertical="top" wrapText="1" readingOrder="1"/>
    </xf>
    <xf numFmtId="0" fontId="34" fillId="0" borderId="0" xfId="0" applyFont="1" applyAlignment="1">
      <alignment horizontal="center"/>
    </xf>
    <xf numFmtId="0" fontId="40" fillId="0" borderId="12" xfId="0" applyFont="1" applyBorder="1" applyAlignment="1">
      <alignment horizontal="center" vertical="center" wrapText="1" readingOrder="1"/>
    </xf>
    <xf numFmtId="0" fontId="40" fillId="0" borderId="13" xfId="0" applyFont="1" applyBorder="1" applyAlignment="1">
      <alignment horizontal="center" vertical="center" wrapText="1" readingOrder="1"/>
    </xf>
    <xf numFmtId="0" fontId="40" fillId="0" borderId="20" xfId="0" applyFont="1" applyBorder="1" applyAlignment="1">
      <alignment horizontal="center" vertical="center" wrapText="1" readingOrder="1"/>
    </xf>
    <xf numFmtId="0" fontId="40" fillId="0" borderId="21" xfId="0" applyFont="1" applyBorder="1" applyAlignment="1">
      <alignment horizontal="center" vertical="center" wrapText="1" readingOrder="1"/>
    </xf>
    <xf numFmtId="0" fontId="40" fillId="0" borderId="7" xfId="0" applyFont="1" applyBorder="1" applyAlignment="1">
      <alignment horizontal="center" vertical="center" wrapText="1" readingOrder="1"/>
    </xf>
    <xf numFmtId="0" fontId="26" fillId="0" borderId="17" xfId="0" applyFont="1" applyBorder="1" applyAlignment="1">
      <alignment vertical="center" wrapText="1"/>
    </xf>
    <xf numFmtId="0" fontId="40" fillId="0" borderId="2" xfId="0" applyFont="1" applyBorder="1" applyAlignment="1">
      <alignment horizontal="center" vertical="center" wrapText="1" readingOrder="1"/>
    </xf>
    <xf numFmtId="0" fontId="17" fillId="0" borderId="0" xfId="0" applyFont="1" applyAlignment="1">
      <alignment horizontal="right"/>
    </xf>
    <xf numFmtId="0" fontId="26" fillId="0" borderId="12" xfId="0" applyFont="1" applyBorder="1" applyAlignment="1">
      <alignment horizontal="center" vertical="center" wrapText="1" readingOrder="1"/>
    </xf>
    <xf numFmtId="0" fontId="26" fillId="0" borderId="13" xfId="0" applyFont="1" applyBorder="1" applyAlignment="1">
      <alignment horizontal="center" vertical="center" wrapText="1" readingOrder="1"/>
    </xf>
    <xf numFmtId="0" fontId="36" fillId="0" borderId="0" xfId="0" applyFont="1" applyAlignment="1">
      <alignment horizontal="center" vertical="center" wrapText="1" readingOrder="1"/>
    </xf>
    <xf numFmtId="0" fontId="17" fillId="0" borderId="0" xfId="0" applyFont="1" applyAlignment="1">
      <alignment vertical="center"/>
    </xf>
    <xf numFmtId="0" fontId="2" fillId="0" borderId="2" xfId="0" applyFont="1" applyBorder="1" applyAlignment="1">
      <alignment horizontal="center" vertical="center" wrapText="1" readingOrder="1"/>
    </xf>
    <xf numFmtId="0" fontId="2" fillId="0" borderId="12" xfId="0" applyFont="1" applyBorder="1" applyAlignment="1">
      <alignment horizontal="center" vertical="center" wrapText="1" readingOrder="1"/>
    </xf>
    <xf numFmtId="0" fontId="2" fillId="0" borderId="14" xfId="0" applyFont="1" applyBorder="1" applyAlignment="1">
      <alignment horizontal="center" vertical="center" wrapText="1" readingOrder="1"/>
    </xf>
    <xf numFmtId="0" fontId="2" fillId="0" borderId="13" xfId="0" applyFont="1" applyBorder="1" applyAlignment="1">
      <alignment horizontal="center" vertical="center" wrapText="1" readingOrder="1"/>
    </xf>
    <xf numFmtId="0" fontId="2" fillId="0" borderId="18" xfId="0" applyFont="1" applyBorder="1" applyAlignment="1">
      <alignment horizontal="center" vertical="center" wrapText="1" readingOrder="1"/>
    </xf>
    <xf numFmtId="0" fontId="2" fillId="0" borderId="19" xfId="0" applyFont="1" applyBorder="1" applyAlignment="1">
      <alignment horizontal="center" vertical="center" wrapText="1" readingOrder="1"/>
    </xf>
    <xf numFmtId="0" fontId="43" fillId="0" borderId="0" xfId="0" applyFont="1" applyAlignment="1">
      <alignment vertical="center"/>
    </xf>
    <xf numFmtId="0" fontId="48" fillId="0" borderId="0" xfId="0" applyFont="1" applyAlignment="1">
      <alignment horizontal="right" wrapText="1" readingOrder="1"/>
    </xf>
    <xf numFmtId="0" fontId="49" fillId="0" borderId="0" xfId="0" applyFont="1"/>
    <xf numFmtId="0" fontId="2" fillId="0" borderId="17" xfId="0" applyFont="1" applyBorder="1" applyAlignment="1">
      <alignment horizontal="center" vertical="center" wrapText="1" readingOrder="1"/>
    </xf>
    <xf numFmtId="0" fontId="39" fillId="0" borderId="16" xfId="0" applyFont="1" applyBorder="1" applyAlignment="1">
      <alignment vertical="center" wrapText="1"/>
    </xf>
    <xf numFmtId="0" fontId="39" fillId="0" borderId="17" xfId="0" applyFont="1" applyBorder="1" applyAlignment="1">
      <alignment vertical="center" wrapText="1"/>
    </xf>
    <xf numFmtId="0" fontId="39" fillId="0" borderId="2" xfId="0" applyFont="1" applyBorder="1" applyAlignment="1">
      <alignment vertical="center" wrapText="1"/>
    </xf>
    <xf numFmtId="0" fontId="2" fillId="0" borderId="20" xfId="0" applyFont="1" applyBorder="1" applyAlignment="1">
      <alignment horizontal="center" vertical="center" wrapText="1" readingOrder="1"/>
    </xf>
    <xf numFmtId="0" fontId="2" fillId="0" borderId="22" xfId="0" applyFont="1" applyBorder="1" applyAlignment="1">
      <alignment horizontal="center" vertical="center" wrapText="1" readingOrder="1"/>
    </xf>
    <xf numFmtId="0" fontId="2" fillId="0" borderId="21" xfId="0" applyFont="1" applyBorder="1" applyAlignment="1">
      <alignment horizontal="center" vertical="center" wrapText="1" readingOrder="1"/>
    </xf>
    <xf numFmtId="0" fontId="25" fillId="0" borderId="5" xfId="0" applyFont="1" applyBorder="1" applyAlignment="1">
      <alignment horizontal="center" vertical="center" wrapText="1"/>
    </xf>
    <xf numFmtId="0" fontId="25" fillId="0" borderId="3" xfId="0" applyFont="1" applyBorder="1" applyAlignment="1">
      <alignment horizontal="center" vertical="center" wrapText="1"/>
    </xf>
    <xf numFmtId="0" fontId="25" fillId="0" borderId="4" xfId="0" applyFont="1" applyBorder="1" applyAlignment="1">
      <alignment horizontal="center" vertical="center" wrapText="1"/>
    </xf>
    <xf numFmtId="0" fontId="25" fillId="0" borderId="2" xfId="0" applyFont="1" applyBorder="1" applyAlignment="1">
      <alignment horizontal="center" vertical="center"/>
    </xf>
    <xf numFmtId="0" fontId="25" fillId="0" borderId="5" xfId="0" applyFont="1" applyBorder="1" applyAlignment="1">
      <alignment horizontal="center" vertical="center"/>
    </xf>
    <xf numFmtId="0" fontId="25" fillId="0" borderId="3" xfId="0" applyFont="1" applyBorder="1" applyAlignment="1">
      <alignment horizontal="center" vertical="center"/>
    </xf>
    <xf numFmtId="0" fontId="25" fillId="0" borderId="4" xfId="0" applyFont="1" applyBorder="1" applyAlignment="1">
      <alignment horizontal="center" vertical="center"/>
    </xf>
    <xf numFmtId="0" fontId="25" fillId="0" borderId="3" xfId="0" quotePrefix="1" applyFont="1" applyBorder="1" applyAlignment="1">
      <alignment horizontal="center" vertical="center"/>
    </xf>
    <xf numFmtId="0" fontId="25" fillId="0" borderId="4" xfId="0" quotePrefix="1" applyFont="1" applyBorder="1" applyAlignment="1">
      <alignment horizontal="center" vertical="center"/>
    </xf>
    <xf numFmtId="0" fontId="25" fillId="0" borderId="6" xfId="0" applyFont="1" applyBorder="1" applyAlignment="1">
      <alignment horizontal="center" vertical="center"/>
    </xf>
    <xf numFmtId="0" fontId="25" fillId="0" borderId="8" xfId="0" applyFont="1" applyBorder="1" applyAlignment="1">
      <alignment horizontal="center" vertical="center"/>
    </xf>
    <xf numFmtId="0" fontId="25" fillId="0" borderId="0" xfId="0" applyFont="1" applyAlignment="1">
      <alignment horizontal="center" vertical="center"/>
    </xf>
    <xf numFmtId="0" fontId="9" fillId="0" borderId="0" xfId="0" applyFont="1" applyAlignment="1">
      <alignment horizontal="center" vertical="center"/>
    </xf>
    <xf numFmtId="0" fontId="27" fillId="0" borderId="0" xfId="0" applyFont="1" applyAlignment="1">
      <alignment horizontal="center" vertical="center"/>
    </xf>
    <xf numFmtId="0" fontId="27" fillId="0" borderId="0" xfId="0" applyFont="1" applyAlignment="1">
      <alignment horizontal="right" vertical="center"/>
    </xf>
    <xf numFmtId="0" fontId="16" fillId="0" borderId="0" xfId="0" quotePrefix="1" applyFont="1" applyAlignment="1">
      <alignment horizontal="center" vertical="center"/>
    </xf>
    <xf numFmtId="0" fontId="46" fillId="0" borderId="0" xfId="2" applyFont="1" applyAlignment="1">
      <alignment horizontal="right" vertical="center"/>
    </xf>
    <xf numFmtId="0" fontId="46" fillId="0" borderId="0" xfId="2" applyFont="1" applyAlignment="1">
      <alignment horizontal="center" vertical="center"/>
    </xf>
    <xf numFmtId="0" fontId="11" fillId="0" borderId="2" xfId="2" applyFont="1" applyBorder="1" applyAlignment="1">
      <alignment horizontal="center" vertical="center" wrapText="1"/>
    </xf>
    <xf numFmtId="3" fontId="11" fillId="0" borderId="2" xfId="2" applyNumberFormat="1" applyFont="1" applyBorder="1" applyAlignment="1">
      <alignment horizontal="center" vertical="center"/>
    </xf>
    <xf numFmtId="3" fontId="11" fillId="0" borderId="6" xfId="2" applyNumberFormat="1" applyFont="1" applyBorder="1" applyAlignment="1">
      <alignment horizontal="center" vertical="center"/>
    </xf>
    <xf numFmtId="3" fontId="11" fillId="0" borderId="23" xfId="2" applyNumberFormat="1" applyFont="1" applyBorder="1" applyAlignment="1">
      <alignment horizontal="center" vertical="center"/>
    </xf>
    <xf numFmtId="3" fontId="11" fillId="0" borderId="8" xfId="2" applyNumberFormat="1" applyFont="1" applyBorder="1" applyAlignment="1">
      <alignment horizontal="center" vertical="center"/>
    </xf>
    <xf numFmtId="0" fontId="11" fillId="0" borderId="6" xfId="2" applyFont="1" applyBorder="1" applyAlignment="1">
      <alignment horizontal="center" vertical="center" wrapText="1"/>
    </xf>
    <xf numFmtId="0" fontId="11" fillId="0" borderId="23" xfId="2" applyFont="1" applyBorder="1" applyAlignment="1">
      <alignment horizontal="center" vertical="center" wrapText="1"/>
    </xf>
    <xf numFmtId="0" fontId="11" fillId="0" borderId="8" xfId="2" applyFont="1" applyBorder="1" applyAlignment="1">
      <alignment horizontal="center" vertical="center" wrapText="1"/>
    </xf>
    <xf numFmtId="0" fontId="47" fillId="0" borderId="0" xfId="3" applyFont="1" applyAlignment="1">
      <alignment horizontal="center" vertical="center" wrapText="1"/>
    </xf>
    <xf numFmtId="0" fontId="13" fillId="0" borderId="0" xfId="2" applyFont="1" applyAlignment="1">
      <alignment horizontal="center" vertical="center"/>
    </xf>
    <xf numFmtId="0" fontId="50" fillId="0" borderId="0" xfId="0" applyFont="1" applyAlignment="1">
      <alignment horizontal="center" vertical="center"/>
    </xf>
  </cellXfs>
  <cellStyles count="10">
    <cellStyle name="Comma" xfId="1" builtinId="3"/>
    <cellStyle name="Comma [0]" xfId="5" builtinId="6"/>
    <cellStyle name="Comma 10 2" xfId="8" xr:uid="{EA14FCBF-A086-4623-B6CF-CCCF07B97AFB}"/>
    <cellStyle name="Comma 2 10" xfId="4" xr:uid="{E65C3D3A-2CFF-4A50-BAC9-D923AA66DD18}"/>
    <cellStyle name="Normal" xfId="0" builtinId="0"/>
    <cellStyle name="Normal 10 2" xfId="7" xr:uid="{0069EC6E-F44D-4739-89DB-5C42BBAADDA8}"/>
    <cellStyle name="Normal 2" xfId="2" xr:uid="{00000000-0005-0000-0000-000002000000}"/>
    <cellStyle name="Normal 24" xfId="9" xr:uid="{ED11FD59-0BC3-44F1-A2DB-70162120252F}"/>
    <cellStyle name="Normal 3 4" xfId="3" xr:uid="{00000000-0005-0000-0000-000003000000}"/>
    <cellStyle name="Percent" xfId="6"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2.%20UBND%20X&#195;%20PHI&#202;NG%20P&#7856;N/N&#258;M%202026/2.%20PH&#210;NG%20KINH%20T&#7870;%20-%202026/L&#297;nh%20v&#7921;c%20T&#192;I%20CH&#205;NH%20-%20NG&#194;N%20S&#193;CH/8.%20KI&#7874;M%20TO&#193;N%202025/4.%20BBKT%20Phi&#234;ng%20P&#7857;n%20-%20in%20k&#253;/5.%20Bi&#234;n%20b&#7843;n%20x&#227;%20Phi&#234;ng%20P&#7857;n%20-%20ok/3.%20PL%20BBKT%20x&#227;%20Phi&#234;ng%20P&#7857;n.xlsx" TargetMode="External"/><Relationship Id="rId2" Type="http://schemas.openxmlformats.org/officeDocument/2006/relationships/externalLinkPath" Target="file:///D:\2.%20UBND%20X&#195;%20PHI&#202;NG%20P&#7856;N\N&#258;M%202026\2.%20PH&#210;NG%20KINH%20T&#7870;%20-%202026\L&#297;nh%20v&#7921;c%20T&#192;I%20CH&#205;NH%20-%20NG&#194;N%20S&#193;CH\8.%20KI&#7874;M%20TO&#193;N%202025\4.%20BBKT%20Phi&#234;ng%20P&#7857;n%20-%20in%20k&#253;\5.%20Bi&#234;n%20b&#7843;n%20x&#227;%20Phi&#234;ng%20P&#7857;n%20-%20ok\3.%20PL%20BBKT%20x&#227;%20Phi&#234;ng%20P&#7857;n.xlsx" TargetMode="External"/><Relationship Id="rId1" Type="http://schemas.openxmlformats.org/officeDocument/2006/relationships/externalLinkPath" Target="/2.%20UBND%20X&#195;%20PHI&#202;NG%20P&#7856;N/N&#258;M%202026/2.%20PH&#210;NG%20KINH%20T&#7870;%20-%202026/L&#297;nh%20v&#7921;c%20T&#192;I%20CH&#205;NH%20-%20NG&#194;N%20S&#193;CH/8.%20KI&#7874;M%20TO&#193;N%202025/4.%20BBKT%20Phi&#234;ng%20P&#7857;n%20-%20in%20k&#253;/5.%20Bi&#234;n%20b&#7843;n%20x&#227;%20Phi&#234;ng%20P&#7857;n%20-%20ok/3.%20PL%20BBKT%20x&#227;%20Phi&#234;ng%20P&#7857;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01"/>
      <sheetName val="02a"/>
      <sheetName val="2b"/>
      <sheetName val="2c"/>
      <sheetName val="02d"/>
      <sheetName val="02đ"/>
      <sheetName val="03"/>
      <sheetName val="04"/>
      <sheetName val="05"/>
      <sheetName val="PL2a"/>
      <sheetName val="PL2b"/>
      <sheetName val="06"/>
    </sheetNames>
    <sheetDataSet>
      <sheetData sheetId="0"/>
      <sheetData sheetId="1"/>
      <sheetData sheetId="2"/>
      <sheetData sheetId="3"/>
      <sheetData sheetId="4"/>
      <sheetData sheetId="5"/>
      <sheetData sheetId="6"/>
      <sheetData sheetId="7">
        <row r="7">
          <cell r="C7">
            <v>939704366</v>
          </cell>
        </row>
      </sheetData>
      <sheetData sheetId="8"/>
      <sheetData sheetId="9"/>
      <sheetData sheetId="10"/>
      <sheetData sheetId="1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FC6AEF-5C14-4C8B-9E54-1C3B5B4355D4}">
  <sheetPr>
    <tabColor rgb="FF00B050"/>
  </sheetPr>
  <dimension ref="A1:I13"/>
  <sheetViews>
    <sheetView tabSelected="1" view="pageBreakPreview" zoomScale="85" zoomScaleNormal="85" zoomScaleSheetLayoutView="85" workbookViewId="0">
      <selection activeCell="A4" sqref="A4:H4"/>
    </sheetView>
  </sheetViews>
  <sheetFormatPr defaultRowHeight="15.75" x14ac:dyDescent="0.25"/>
  <cols>
    <col min="1" max="1" width="7.28515625" style="305" customWidth="1"/>
    <col min="2" max="2" width="50.42578125" style="306" customWidth="1"/>
    <col min="3" max="3" width="26.140625" style="307" customWidth="1"/>
    <col min="4" max="4" width="24.7109375" style="307" customWidth="1"/>
    <col min="5" max="5" width="16.5703125" style="307" customWidth="1"/>
    <col min="6" max="6" width="17.7109375" style="307" customWidth="1"/>
    <col min="7" max="7" width="18.140625" style="307" hidden="1" customWidth="1"/>
    <col min="8" max="8" width="20.85546875" style="297" customWidth="1"/>
    <col min="9" max="9" width="22.42578125" style="297" customWidth="1"/>
    <col min="10" max="16384" width="9.140625" style="297"/>
  </cols>
  <sheetData>
    <row r="1" spans="1:9" ht="18.75" x14ac:dyDescent="0.25">
      <c r="A1" s="319" t="s">
        <v>351</v>
      </c>
      <c r="B1" s="319"/>
      <c r="C1" s="319"/>
      <c r="D1" s="319"/>
      <c r="E1" s="319"/>
      <c r="F1" s="319"/>
      <c r="G1" s="319"/>
      <c r="H1" s="319"/>
    </row>
    <row r="2" spans="1:9" ht="18.75" x14ac:dyDescent="0.25">
      <c r="A2" s="296"/>
      <c r="B2" s="296"/>
      <c r="C2" s="296"/>
      <c r="D2" s="296"/>
      <c r="E2" s="296"/>
      <c r="F2" s="296"/>
      <c r="G2" s="296"/>
      <c r="H2" s="296"/>
    </row>
    <row r="3" spans="1:9" ht="43.5" customHeight="1" x14ac:dyDescent="0.25">
      <c r="A3" s="320" t="s">
        <v>366</v>
      </c>
      <c r="B3" s="320"/>
      <c r="C3" s="320"/>
      <c r="D3" s="320"/>
      <c r="E3" s="320"/>
      <c r="F3" s="320"/>
      <c r="G3" s="320"/>
      <c r="H3" s="320"/>
      <c r="I3" s="298"/>
    </row>
    <row r="4" spans="1:9" ht="19.5" customHeight="1" x14ac:dyDescent="0.25">
      <c r="A4" s="321" t="str">
        <f>'48'!G6</f>
        <v>(Kèm theo Nghị quyết số  19/NQ-HĐND ngày  26/6/2026 của HĐND xã Phiêng Pằn)</v>
      </c>
      <c r="B4" s="321"/>
      <c r="C4" s="321"/>
      <c r="D4" s="321"/>
      <c r="E4" s="321"/>
      <c r="F4" s="321"/>
      <c r="G4" s="321"/>
      <c r="H4" s="321"/>
    </row>
    <row r="5" spans="1:9" ht="15" customHeight="1" x14ac:dyDescent="0.25">
      <c r="A5" s="299"/>
      <c r="B5" s="299"/>
      <c r="C5" s="299"/>
      <c r="D5" s="299"/>
      <c r="E5" s="299"/>
      <c r="F5" s="299"/>
      <c r="G5" s="299"/>
      <c r="H5" s="299"/>
    </row>
    <row r="6" spans="1:9" x14ac:dyDescent="0.25">
      <c r="A6" s="300"/>
      <c r="B6" s="301"/>
      <c r="C6" s="302"/>
      <c r="D6" s="301"/>
      <c r="E6" s="301"/>
      <c r="F6" s="301"/>
      <c r="G6" s="322" t="s">
        <v>352</v>
      </c>
      <c r="H6" s="322"/>
    </row>
    <row r="7" spans="1:9" ht="40.5" customHeight="1" x14ac:dyDescent="0.25">
      <c r="A7" s="323" t="s">
        <v>353</v>
      </c>
      <c r="B7" s="323" t="s">
        <v>364</v>
      </c>
      <c r="C7" s="325" t="s">
        <v>354</v>
      </c>
      <c r="D7" s="327" t="s">
        <v>355</v>
      </c>
      <c r="E7" s="329" t="s">
        <v>365</v>
      </c>
      <c r="F7" s="330"/>
      <c r="G7" s="303"/>
      <c r="H7" s="327" t="s">
        <v>360</v>
      </c>
    </row>
    <row r="8" spans="1:9" ht="40.5" customHeight="1" x14ac:dyDescent="0.25">
      <c r="A8" s="324"/>
      <c r="B8" s="324"/>
      <c r="C8" s="326"/>
      <c r="D8" s="328"/>
      <c r="E8" s="303" t="s">
        <v>357</v>
      </c>
      <c r="F8" s="303" t="s">
        <v>358</v>
      </c>
      <c r="G8" s="303"/>
      <c r="H8" s="328"/>
    </row>
    <row r="9" spans="1:9" s="304" customFormat="1" ht="48" customHeight="1" x14ac:dyDescent="0.25">
      <c r="A9" s="317">
        <v>1</v>
      </c>
      <c r="B9" s="309" t="s">
        <v>356</v>
      </c>
      <c r="C9" s="310">
        <v>221914687822</v>
      </c>
      <c r="D9" s="310">
        <v>222854392188</v>
      </c>
      <c r="E9" s="310">
        <f>D9-C9</f>
        <v>939704366</v>
      </c>
      <c r="F9" s="310"/>
      <c r="G9" s="311"/>
      <c r="H9" s="312"/>
    </row>
    <row r="10" spans="1:9" ht="45.75" customHeight="1" x14ac:dyDescent="0.25">
      <c r="A10" s="313">
        <v>2</v>
      </c>
      <c r="B10" s="314" t="s">
        <v>359</v>
      </c>
      <c r="C10" s="315">
        <v>7234413987</v>
      </c>
      <c r="D10" s="315">
        <f>C10+E9</f>
        <v>8174118353</v>
      </c>
      <c r="E10" s="310">
        <f>D10-C10</f>
        <v>939704366</v>
      </c>
      <c r="F10" s="315"/>
      <c r="G10" s="315"/>
      <c r="H10" s="316"/>
    </row>
    <row r="11" spans="1:9" ht="45.75" customHeight="1" x14ac:dyDescent="0.25">
      <c r="A11" s="308">
        <v>3</v>
      </c>
      <c r="B11" s="309" t="s">
        <v>361</v>
      </c>
      <c r="C11" s="310">
        <v>2016772226</v>
      </c>
      <c r="D11" s="310">
        <f>C11-E9</f>
        <v>1077067860</v>
      </c>
      <c r="E11" s="310"/>
      <c r="F11" s="315">
        <f>C11-D11</f>
        <v>939704366</v>
      </c>
      <c r="G11" s="315"/>
      <c r="H11" s="316"/>
    </row>
    <row r="12" spans="1:9" ht="45.75" customHeight="1" x14ac:dyDescent="0.25">
      <c r="A12" s="313">
        <v>4</v>
      </c>
      <c r="B12" s="309" t="s">
        <v>362</v>
      </c>
      <c r="C12" s="310">
        <v>2016772226</v>
      </c>
      <c r="D12" s="310">
        <f>C12-E10</f>
        <v>1077067860</v>
      </c>
      <c r="E12" s="310"/>
      <c r="F12" s="315">
        <f>C12-D12</f>
        <v>939704366</v>
      </c>
      <c r="G12" s="315"/>
      <c r="H12" s="316"/>
    </row>
    <row r="13" spans="1:9" ht="45.75" customHeight="1" x14ac:dyDescent="0.25">
      <c r="A13" s="308">
        <v>5</v>
      </c>
      <c r="B13" s="309" t="s">
        <v>363</v>
      </c>
      <c r="C13" s="310">
        <v>2016772226</v>
      </c>
      <c r="D13" s="310">
        <f>C13-E9</f>
        <v>1077067860</v>
      </c>
      <c r="E13" s="310"/>
      <c r="F13" s="315">
        <f>C13-D13</f>
        <v>939704366</v>
      </c>
      <c r="G13" s="315"/>
      <c r="H13" s="316"/>
    </row>
  </sheetData>
  <mergeCells count="10">
    <mergeCell ref="A1:H1"/>
    <mergeCell ref="A3:H3"/>
    <mergeCell ref="A4:H4"/>
    <mergeCell ref="G6:H6"/>
    <mergeCell ref="A7:A8"/>
    <mergeCell ref="B7:B8"/>
    <mergeCell ref="C7:C8"/>
    <mergeCell ref="D7:D8"/>
    <mergeCell ref="H7:H8"/>
    <mergeCell ref="E7:F7"/>
  </mergeCells>
  <pageMargins left="0.59" right="0" top="0.4" bottom="0.4" header="0.31496062992126" footer="0.31496062992126"/>
  <pageSetup paperSize="9" scale="83" fitToHeight="0" orientation="landscape" r:id="rId1"/>
  <headerFooter>
    <oddFooter>&amp;R&amp;P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37"/>
  <sheetViews>
    <sheetView view="pageBreakPreview" topLeftCell="A6" zoomScaleNormal="85" zoomScaleSheetLayoutView="100" workbookViewId="0">
      <selection activeCell="M41" sqref="M41"/>
    </sheetView>
  </sheetViews>
  <sheetFormatPr defaultColWidth="12.7109375" defaultRowHeight="12" x14ac:dyDescent="0.25"/>
  <cols>
    <col min="1" max="1" width="7" style="15" customWidth="1"/>
    <col min="2" max="2" width="11" style="15" customWidth="1"/>
    <col min="3" max="3" width="29.140625" style="15" customWidth="1"/>
    <col min="4" max="4" width="16.140625" style="15" customWidth="1"/>
    <col min="5" max="5" width="7.42578125" style="15" customWidth="1"/>
    <col min="6" max="6" width="15.5703125" style="15" customWidth="1"/>
    <col min="7" max="8" width="15" style="15" customWidth="1"/>
    <col min="9" max="10" width="8.140625" style="15" customWidth="1"/>
    <col min="11" max="11" width="6.85546875" style="15" customWidth="1"/>
    <col min="12" max="12" width="15.42578125" style="15" customWidth="1"/>
    <col min="13" max="13" width="14.7109375" style="15" customWidth="1"/>
    <col min="14" max="14" width="6.5703125" style="15" customWidth="1"/>
    <col min="15" max="15" width="13.5703125" style="15" customWidth="1"/>
    <col min="16" max="16" width="10.85546875" style="15" customWidth="1"/>
    <col min="17" max="17" width="13.85546875" style="15" customWidth="1"/>
    <col min="18" max="18" width="12" style="15" customWidth="1"/>
    <col min="19" max="19" width="9.42578125" style="15" customWidth="1"/>
    <col min="20" max="21" width="7.140625" style="15" customWidth="1"/>
    <col min="22" max="22" width="6.5703125" style="15" customWidth="1"/>
    <col min="23" max="16384" width="12.7109375" style="15"/>
  </cols>
  <sheetData>
    <row r="1" spans="1:25" x14ac:dyDescent="0.25">
      <c r="A1" s="404"/>
      <c r="B1" s="404"/>
      <c r="C1" s="404"/>
      <c r="D1" s="404"/>
      <c r="E1" s="105"/>
      <c r="F1" s="105"/>
      <c r="G1" s="12"/>
      <c r="H1" s="12"/>
      <c r="I1" s="12"/>
      <c r="J1" s="12"/>
      <c r="K1" s="13"/>
      <c r="L1" s="12"/>
      <c r="M1" s="12"/>
      <c r="N1" s="13"/>
      <c r="O1" s="13"/>
      <c r="P1" s="13"/>
      <c r="Q1" s="14"/>
      <c r="R1" s="404" t="s">
        <v>117</v>
      </c>
      <c r="S1" s="404"/>
      <c r="T1" s="404"/>
      <c r="U1" s="404"/>
      <c r="V1" s="404"/>
    </row>
    <row r="2" spans="1:25" x14ac:dyDescent="0.25">
      <c r="A2" s="16"/>
      <c r="B2" s="16"/>
      <c r="C2" s="16"/>
      <c r="D2" s="12"/>
      <c r="E2" s="12"/>
      <c r="F2" s="12"/>
      <c r="G2" s="12"/>
      <c r="H2" s="12"/>
      <c r="I2" s="12"/>
      <c r="J2" s="12"/>
      <c r="K2" s="12"/>
      <c r="L2" s="12"/>
      <c r="M2" s="12"/>
      <c r="N2" s="12"/>
      <c r="O2" s="12"/>
      <c r="P2" s="12"/>
      <c r="Q2" s="12"/>
      <c r="R2" s="12"/>
      <c r="S2" s="12"/>
      <c r="T2" s="12"/>
      <c r="U2" s="12"/>
      <c r="V2" s="12"/>
    </row>
    <row r="3" spans="1:25" s="22" customFormat="1" ht="20.25" customHeight="1" x14ac:dyDescent="0.25">
      <c r="A3" s="405" t="s">
        <v>275</v>
      </c>
      <c r="B3" s="405"/>
      <c r="C3" s="405"/>
      <c r="D3" s="405"/>
      <c r="E3" s="405"/>
      <c r="F3" s="405"/>
      <c r="G3" s="405"/>
      <c r="H3" s="405"/>
      <c r="I3" s="405"/>
      <c r="J3" s="405"/>
      <c r="K3" s="405"/>
      <c r="L3" s="405"/>
      <c r="M3" s="405"/>
      <c r="N3" s="405"/>
      <c r="O3" s="405"/>
      <c r="P3" s="405"/>
      <c r="Q3" s="405"/>
      <c r="R3" s="405"/>
      <c r="S3" s="405"/>
      <c r="T3" s="405"/>
      <c r="U3" s="405"/>
      <c r="V3" s="405"/>
    </row>
    <row r="4" spans="1:25" ht="19.5" customHeight="1" x14ac:dyDescent="0.25">
      <c r="A4" s="408" t="str">
        <f>+'54 '!A4:V4</f>
        <v>(Kèm theo Nghị quyết số  19/NQ-HĐND ngày  26/6/2026 của HĐND xã Phiêng Pằn)</v>
      </c>
      <c r="B4" s="408"/>
      <c r="C4" s="408"/>
      <c r="D4" s="408"/>
      <c r="E4" s="408"/>
      <c r="F4" s="408"/>
      <c r="G4" s="408"/>
      <c r="H4" s="408"/>
      <c r="I4" s="408"/>
      <c r="J4" s="408"/>
      <c r="K4" s="408"/>
      <c r="L4" s="408"/>
      <c r="M4" s="408"/>
      <c r="N4" s="408"/>
      <c r="O4" s="408"/>
      <c r="P4" s="408"/>
      <c r="Q4" s="408"/>
      <c r="R4" s="408"/>
      <c r="S4" s="408"/>
      <c r="T4" s="408"/>
      <c r="U4" s="408"/>
      <c r="V4" s="408"/>
    </row>
    <row r="5" spans="1:25" ht="22.5" customHeight="1" x14ac:dyDescent="0.25">
      <c r="A5" s="17"/>
      <c r="B5" s="17"/>
      <c r="C5" s="17"/>
      <c r="K5" s="29"/>
      <c r="M5" s="406"/>
      <c r="N5" s="406"/>
      <c r="O5" s="407" t="s">
        <v>301</v>
      </c>
      <c r="P5" s="407"/>
      <c r="Q5" s="407"/>
      <c r="R5" s="407"/>
      <c r="S5" s="407"/>
      <c r="T5" s="407"/>
      <c r="U5" s="407"/>
      <c r="V5" s="407"/>
    </row>
    <row r="6" spans="1:25" ht="19.5" customHeight="1" x14ac:dyDescent="0.25">
      <c r="A6" s="397" t="s">
        <v>0</v>
      </c>
      <c r="B6" s="397" t="s">
        <v>239</v>
      </c>
      <c r="C6" s="397" t="s">
        <v>97</v>
      </c>
      <c r="D6" s="396" t="s">
        <v>2</v>
      </c>
      <c r="E6" s="396"/>
      <c r="F6" s="396"/>
      <c r="G6" s="396"/>
      <c r="H6" s="396" t="s">
        <v>3</v>
      </c>
      <c r="I6" s="396"/>
      <c r="J6" s="396"/>
      <c r="K6" s="396"/>
      <c r="L6" s="396"/>
      <c r="M6" s="396"/>
      <c r="N6" s="396"/>
      <c r="O6" s="396"/>
      <c r="P6" s="396"/>
      <c r="Q6" s="396"/>
      <c r="R6" s="396"/>
      <c r="S6" s="396" t="s">
        <v>53</v>
      </c>
      <c r="T6" s="396"/>
      <c r="U6" s="396"/>
      <c r="V6" s="396"/>
    </row>
    <row r="7" spans="1:25" ht="31.5" customHeight="1" x14ac:dyDescent="0.25">
      <c r="A7" s="398"/>
      <c r="B7" s="398"/>
      <c r="C7" s="400"/>
      <c r="D7" s="393" t="s">
        <v>99</v>
      </c>
      <c r="E7" s="393" t="s">
        <v>118</v>
      </c>
      <c r="F7" s="393" t="s">
        <v>277</v>
      </c>
      <c r="G7" s="393" t="s">
        <v>278</v>
      </c>
      <c r="H7" s="393" t="s">
        <v>99</v>
      </c>
      <c r="I7" s="393" t="s">
        <v>28</v>
      </c>
      <c r="J7" s="393"/>
      <c r="K7" s="393"/>
      <c r="L7" s="393" t="s">
        <v>29</v>
      </c>
      <c r="M7" s="393"/>
      <c r="N7" s="393"/>
      <c r="O7" s="396" t="s">
        <v>119</v>
      </c>
      <c r="P7" s="396"/>
      <c r="Q7" s="396"/>
      <c r="R7" s="393" t="s">
        <v>120</v>
      </c>
      <c r="S7" s="393" t="s">
        <v>99</v>
      </c>
      <c r="T7" s="393" t="s">
        <v>28</v>
      </c>
      <c r="U7" s="393" t="s">
        <v>29</v>
      </c>
      <c r="V7" s="393" t="s">
        <v>119</v>
      </c>
    </row>
    <row r="8" spans="1:25" ht="15.75" customHeight="1" x14ac:dyDescent="0.25">
      <c r="A8" s="398"/>
      <c r="B8" s="398"/>
      <c r="C8" s="400"/>
      <c r="D8" s="394"/>
      <c r="E8" s="394"/>
      <c r="F8" s="394"/>
      <c r="G8" s="394"/>
      <c r="H8" s="394"/>
      <c r="I8" s="393" t="s">
        <v>99</v>
      </c>
      <c r="J8" s="402" t="s">
        <v>110</v>
      </c>
      <c r="K8" s="403"/>
      <c r="L8" s="393" t="s">
        <v>99</v>
      </c>
      <c r="M8" s="396" t="s">
        <v>110</v>
      </c>
      <c r="N8" s="396"/>
      <c r="O8" s="393" t="s">
        <v>99</v>
      </c>
      <c r="P8" s="396" t="s">
        <v>110</v>
      </c>
      <c r="Q8" s="396"/>
      <c r="R8" s="398"/>
      <c r="S8" s="394"/>
      <c r="T8" s="394"/>
      <c r="U8" s="394"/>
      <c r="V8" s="394"/>
    </row>
    <row r="9" spans="1:25" x14ac:dyDescent="0.25">
      <c r="A9" s="398"/>
      <c r="B9" s="398"/>
      <c r="C9" s="400"/>
      <c r="D9" s="394"/>
      <c r="E9" s="394"/>
      <c r="F9" s="394"/>
      <c r="G9" s="394"/>
      <c r="H9" s="394"/>
      <c r="I9" s="394"/>
      <c r="J9" s="393" t="s">
        <v>279</v>
      </c>
      <c r="K9" s="393" t="s">
        <v>280</v>
      </c>
      <c r="L9" s="394"/>
      <c r="M9" s="393" t="s">
        <v>121</v>
      </c>
      <c r="N9" s="393" t="s">
        <v>280</v>
      </c>
      <c r="O9" s="394"/>
      <c r="P9" s="393" t="s">
        <v>28</v>
      </c>
      <c r="Q9" s="393" t="s">
        <v>29</v>
      </c>
      <c r="R9" s="398"/>
      <c r="S9" s="394"/>
      <c r="T9" s="394"/>
      <c r="U9" s="394"/>
      <c r="V9" s="394"/>
    </row>
    <row r="10" spans="1:25" x14ac:dyDescent="0.25">
      <c r="A10" s="398"/>
      <c r="B10" s="398"/>
      <c r="C10" s="400"/>
      <c r="D10" s="394"/>
      <c r="E10" s="394"/>
      <c r="F10" s="394"/>
      <c r="G10" s="394"/>
      <c r="H10" s="394"/>
      <c r="I10" s="394"/>
      <c r="J10" s="394"/>
      <c r="K10" s="394"/>
      <c r="L10" s="394"/>
      <c r="M10" s="394"/>
      <c r="N10" s="394"/>
      <c r="O10" s="394"/>
      <c r="P10" s="394"/>
      <c r="Q10" s="394"/>
      <c r="R10" s="398"/>
      <c r="S10" s="394"/>
      <c r="T10" s="394"/>
      <c r="U10" s="394"/>
      <c r="V10" s="394"/>
    </row>
    <row r="11" spans="1:25" x14ac:dyDescent="0.25">
      <c r="A11" s="399"/>
      <c r="B11" s="399"/>
      <c r="C11" s="401"/>
      <c r="D11" s="395"/>
      <c r="E11" s="395"/>
      <c r="F11" s="395"/>
      <c r="G11" s="395"/>
      <c r="H11" s="395"/>
      <c r="I11" s="395"/>
      <c r="J11" s="395"/>
      <c r="K11" s="395"/>
      <c r="L11" s="395"/>
      <c r="M11" s="395"/>
      <c r="N11" s="395"/>
      <c r="O11" s="395"/>
      <c r="P11" s="394"/>
      <c r="Q11" s="394"/>
      <c r="R11" s="399"/>
      <c r="S11" s="395"/>
      <c r="T11" s="394"/>
      <c r="U11" s="395"/>
      <c r="V11" s="394"/>
    </row>
    <row r="12" spans="1:25" s="18" customFormat="1" ht="24" customHeight="1" x14ac:dyDescent="0.25">
      <c r="A12" s="28" t="s">
        <v>7</v>
      </c>
      <c r="B12" s="28"/>
      <c r="C12" s="28" t="s">
        <v>8</v>
      </c>
      <c r="D12" s="28" t="s">
        <v>276</v>
      </c>
      <c r="E12" s="28">
        <v>2</v>
      </c>
      <c r="F12" s="28">
        <v>3</v>
      </c>
      <c r="G12" s="28">
        <v>4</v>
      </c>
      <c r="H12" s="28" t="s">
        <v>282</v>
      </c>
      <c r="I12" s="28">
        <v>6</v>
      </c>
      <c r="J12" s="28">
        <v>7</v>
      </c>
      <c r="K12" s="28">
        <v>8</v>
      </c>
      <c r="L12" s="28">
        <v>9</v>
      </c>
      <c r="M12" s="28">
        <v>10</v>
      </c>
      <c r="N12" s="28">
        <v>11</v>
      </c>
      <c r="O12" s="28" t="s">
        <v>281</v>
      </c>
      <c r="P12" s="28">
        <v>13</v>
      </c>
      <c r="Q12" s="28">
        <f>P12+1</f>
        <v>14</v>
      </c>
      <c r="R12" s="28">
        <f>Q12+1</f>
        <v>15</v>
      </c>
      <c r="S12" s="28" t="s">
        <v>283</v>
      </c>
      <c r="T12" s="28" t="s">
        <v>284</v>
      </c>
      <c r="U12" s="28" t="s">
        <v>285</v>
      </c>
      <c r="V12" s="28" t="s">
        <v>286</v>
      </c>
    </row>
    <row r="13" spans="1:25" s="18" customFormat="1" ht="20.100000000000001" customHeight="1" x14ac:dyDescent="0.25">
      <c r="A13" s="28"/>
      <c r="B13" s="28"/>
      <c r="C13" s="167" t="s">
        <v>102</v>
      </c>
      <c r="D13" s="73">
        <f t="shared" ref="D13:R13" si="0">SUM(D14:D30)</f>
        <v>222842761274</v>
      </c>
      <c r="E13" s="73">
        <f t="shared" si="0"/>
        <v>0</v>
      </c>
      <c r="F13" s="73">
        <f t="shared" si="0"/>
        <v>211305345604</v>
      </c>
      <c r="G13" s="73">
        <f t="shared" si="0"/>
        <v>11537415670</v>
      </c>
      <c r="H13" s="73">
        <f t="shared" si="0"/>
        <v>209565684440</v>
      </c>
      <c r="I13" s="73">
        <f t="shared" si="0"/>
        <v>0</v>
      </c>
      <c r="J13" s="73">
        <f t="shared" si="0"/>
        <v>0</v>
      </c>
      <c r="K13" s="73">
        <f t="shared" si="0"/>
        <v>0</v>
      </c>
      <c r="L13" s="73">
        <f t="shared" si="0"/>
        <v>203045673965</v>
      </c>
      <c r="M13" s="73">
        <f t="shared" si="0"/>
        <v>149308516400</v>
      </c>
      <c r="N13" s="73">
        <f t="shared" si="0"/>
        <v>0</v>
      </c>
      <c r="O13" s="73">
        <f t="shared" si="0"/>
        <v>0</v>
      </c>
      <c r="P13" s="73">
        <f t="shared" si="0"/>
        <v>0</v>
      </c>
      <c r="Q13" s="73">
        <f t="shared" si="0"/>
        <v>0</v>
      </c>
      <c r="R13" s="73">
        <f t="shared" si="0"/>
        <v>6520010475</v>
      </c>
      <c r="S13" s="74">
        <f>+H13/D13*100</f>
        <v>94.041952828938904</v>
      </c>
      <c r="T13" s="75"/>
      <c r="U13" s="74">
        <f>L13/F13*100</f>
        <v>96.091120356945837</v>
      </c>
      <c r="V13" s="74">
        <f>O13/G13*100</f>
        <v>0</v>
      </c>
    </row>
    <row r="14" spans="1:25" ht="27.95" customHeight="1" x14ac:dyDescent="0.25">
      <c r="A14" s="76">
        <v>1</v>
      </c>
      <c r="B14" s="149" t="s">
        <v>240</v>
      </c>
      <c r="C14" s="150" t="s">
        <v>241</v>
      </c>
      <c r="D14" s="168">
        <f>+E14+F14+G14</f>
        <v>296250000</v>
      </c>
      <c r="E14" s="168"/>
      <c r="F14" s="168">
        <f>'54 '!F12</f>
        <v>296250000</v>
      </c>
      <c r="G14" s="45">
        <f>'54 '!G12</f>
        <v>0</v>
      </c>
      <c r="H14" s="41">
        <f>I14+L14+O14+R14</f>
        <v>295100000</v>
      </c>
      <c r="I14" s="41">
        <v>0</v>
      </c>
      <c r="J14" s="41">
        <v>0</v>
      </c>
      <c r="K14" s="41">
        <v>0</v>
      </c>
      <c r="L14" s="41">
        <f>'54 '!L12</f>
        <v>295100000</v>
      </c>
      <c r="M14" s="41">
        <f>'56'!F9</f>
        <v>0</v>
      </c>
      <c r="N14" s="41">
        <v>0</v>
      </c>
      <c r="O14" s="169">
        <v>0</v>
      </c>
      <c r="P14" s="169">
        <v>0</v>
      </c>
      <c r="Q14" s="169">
        <v>0</v>
      </c>
      <c r="R14" s="41">
        <f>'57'!K11</f>
        <v>0</v>
      </c>
      <c r="S14" s="42">
        <f>+H14/D14*100</f>
        <v>99.611814345991561</v>
      </c>
      <c r="T14" s="43"/>
      <c r="U14" s="42">
        <f>L14/F14*100</f>
        <v>99.611814345991561</v>
      </c>
      <c r="V14" s="171"/>
      <c r="W14" s="30"/>
      <c r="X14" s="30"/>
      <c r="Y14" s="30"/>
    </row>
    <row r="15" spans="1:25" ht="27.95" customHeight="1" x14ac:dyDescent="0.25">
      <c r="A15" s="76">
        <v>2</v>
      </c>
      <c r="B15" s="149" t="s">
        <v>319</v>
      </c>
      <c r="C15" s="150" t="s">
        <v>303</v>
      </c>
      <c r="D15" s="168">
        <f t="shared" ref="D15:D30" si="1">+E15+F15+G15</f>
        <v>8298291000</v>
      </c>
      <c r="E15" s="168"/>
      <c r="F15" s="168">
        <f>'54 '!F13</f>
        <v>8298291000</v>
      </c>
      <c r="G15" s="45">
        <f>'54 '!G13</f>
        <v>0</v>
      </c>
      <c r="H15" s="41">
        <f t="shared" ref="H15:H30" si="2">I15+L15+O15+R15</f>
        <v>8259653000</v>
      </c>
      <c r="I15" s="41">
        <v>0</v>
      </c>
      <c r="J15" s="41">
        <v>0</v>
      </c>
      <c r="K15" s="41">
        <v>0</v>
      </c>
      <c r="L15" s="41">
        <f>'54 '!L13</f>
        <v>8259653000</v>
      </c>
      <c r="M15" s="41">
        <f>'56'!F10</f>
        <v>8259653000</v>
      </c>
      <c r="N15" s="41">
        <v>0</v>
      </c>
      <c r="O15" s="169">
        <v>0</v>
      </c>
      <c r="P15" s="169">
        <v>0</v>
      </c>
      <c r="Q15" s="169">
        <v>0</v>
      </c>
      <c r="R15" s="41">
        <f>'57'!K12</f>
        <v>0</v>
      </c>
      <c r="S15" s="42">
        <f t="shared" ref="S15:S30" si="3">+H15/D15*100</f>
        <v>99.534386056116858</v>
      </c>
      <c r="T15" s="43"/>
      <c r="U15" s="42">
        <f t="shared" ref="U15:U30" si="4">L15/F15*100</f>
        <v>99.534386056116858</v>
      </c>
      <c r="V15" s="171"/>
      <c r="W15" s="30"/>
      <c r="X15" s="30"/>
      <c r="Y15" s="30"/>
    </row>
    <row r="16" spans="1:25" ht="27.95" customHeight="1" x14ac:dyDescent="0.25">
      <c r="A16" s="76">
        <v>3</v>
      </c>
      <c r="B16" s="149" t="s">
        <v>320</v>
      </c>
      <c r="C16" s="150" t="s">
        <v>304</v>
      </c>
      <c r="D16" s="168">
        <f t="shared" si="1"/>
        <v>14611976000</v>
      </c>
      <c r="E16" s="168"/>
      <c r="F16" s="168">
        <f>'54 '!F14</f>
        <v>14611976000</v>
      </c>
      <c r="G16" s="45">
        <f>'54 '!G14</f>
        <v>0</v>
      </c>
      <c r="H16" s="41">
        <f t="shared" si="2"/>
        <v>14610456000</v>
      </c>
      <c r="I16" s="41">
        <v>0</v>
      </c>
      <c r="J16" s="41">
        <v>0</v>
      </c>
      <c r="K16" s="41">
        <v>0</v>
      </c>
      <c r="L16" s="41">
        <f>'54 '!L14</f>
        <v>14610456000</v>
      </c>
      <c r="M16" s="41">
        <f>'56'!F11</f>
        <v>14610456000</v>
      </c>
      <c r="N16" s="41">
        <v>0</v>
      </c>
      <c r="O16" s="169">
        <v>0</v>
      </c>
      <c r="P16" s="169">
        <v>0</v>
      </c>
      <c r="Q16" s="169">
        <v>0</v>
      </c>
      <c r="R16" s="41">
        <f>'57'!K13</f>
        <v>0</v>
      </c>
      <c r="S16" s="42">
        <f t="shared" si="3"/>
        <v>99.989597573935242</v>
      </c>
      <c r="T16" s="43"/>
      <c r="U16" s="42">
        <f t="shared" si="4"/>
        <v>99.989597573935242</v>
      </c>
      <c r="V16" s="171"/>
      <c r="W16" s="30"/>
      <c r="X16" s="30"/>
      <c r="Y16" s="30"/>
    </row>
    <row r="17" spans="1:25" ht="27.95" customHeight="1" x14ac:dyDescent="0.25">
      <c r="A17" s="76">
        <v>4</v>
      </c>
      <c r="B17" s="149" t="s">
        <v>321</v>
      </c>
      <c r="C17" s="150" t="s">
        <v>305</v>
      </c>
      <c r="D17" s="168">
        <f t="shared" si="1"/>
        <v>19814680200</v>
      </c>
      <c r="E17" s="168"/>
      <c r="F17" s="168">
        <f>'54 '!F15</f>
        <v>19814680200</v>
      </c>
      <c r="G17" s="45">
        <f>'54 '!G15</f>
        <v>0</v>
      </c>
      <c r="H17" s="41">
        <f t="shared" si="2"/>
        <v>19810870200</v>
      </c>
      <c r="I17" s="41">
        <v>0</v>
      </c>
      <c r="J17" s="41">
        <v>0</v>
      </c>
      <c r="K17" s="41">
        <v>0</v>
      </c>
      <c r="L17" s="41">
        <f>'54 '!L15</f>
        <v>19810870200</v>
      </c>
      <c r="M17" s="41">
        <f>'56'!F12</f>
        <v>19810870200</v>
      </c>
      <c r="N17" s="41">
        <v>0</v>
      </c>
      <c r="O17" s="169">
        <v>0</v>
      </c>
      <c r="P17" s="169">
        <v>0</v>
      </c>
      <c r="Q17" s="169">
        <v>0</v>
      </c>
      <c r="R17" s="41">
        <f>'57'!K14</f>
        <v>0</v>
      </c>
      <c r="S17" s="42">
        <f t="shared" si="3"/>
        <v>99.980771831987482</v>
      </c>
      <c r="T17" s="43"/>
      <c r="U17" s="42">
        <f t="shared" si="4"/>
        <v>99.980771831987482</v>
      </c>
      <c r="V17" s="171"/>
      <c r="W17" s="30"/>
      <c r="X17" s="30"/>
      <c r="Y17" s="30"/>
    </row>
    <row r="18" spans="1:25" ht="27.95" customHeight="1" x14ac:dyDescent="0.25">
      <c r="A18" s="76">
        <v>5</v>
      </c>
      <c r="B18" s="149" t="s">
        <v>322</v>
      </c>
      <c r="C18" s="150" t="s">
        <v>306</v>
      </c>
      <c r="D18" s="168">
        <f t="shared" si="1"/>
        <v>22252276776</v>
      </c>
      <c r="E18" s="168"/>
      <c r="F18" s="168">
        <f>'54 '!F16</f>
        <v>21752276776</v>
      </c>
      <c r="G18" s="45">
        <f>'54 '!G16</f>
        <v>500000000</v>
      </c>
      <c r="H18" s="41">
        <f t="shared" si="2"/>
        <v>21701598400</v>
      </c>
      <c r="I18" s="41">
        <v>0</v>
      </c>
      <c r="J18" s="41">
        <v>0</v>
      </c>
      <c r="K18" s="41">
        <v>0</v>
      </c>
      <c r="L18" s="41">
        <f>'54 '!L16</f>
        <v>21701598400</v>
      </c>
      <c r="M18" s="41">
        <f>'56'!F13</f>
        <v>21701598400</v>
      </c>
      <c r="N18" s="41">
        <v>0</v>
      </c>
      <c r="O18" s="169">
        <v>0</v>
      </c>
      <c r="P18" s="169">
        <v>0</v>
      </c>
      <c r="Q18" s="169">
        <v>0</v>
      </c>
      <c r="R18" s="41">
        <f>'57'!K15</f>
        <v>0</v>
      </c>
      <c r="S18" s="42">
        <f t="shared" si="3"/>
        <v>97.525294235986095</v>
      </c>
      <c r="T18" s="43"/>
      <c r="U18" s="42">
        <f t="shared" si="4"/>
        <v>99.767020360572488</v>
      </c>
      <c r="V18" s="171"/>
      <c r="W18" s="30"/>
      <c r="X18" s="30"/>
      <c r="Y18" s="30"/>
    </row>
    <row r="19" spans="1:25" ht="27.95" customHeight="1" x14ac:dyDescent="0.25">
      <c r="A19" s="76">
        <v>6</v>
      </c>
      <c r="B19" s="149" t="s">
        <v>323</v>
      </c>
      <c r="C19" s="150" t="s">
        <v>307</v>
      </c>
      <c r="D19" s="168">
        <f t="shared" si="1"/>
        <v>12773702000</v>
      </c>
      <c r="E19" s="168"/>
      <c r="F19" s="168">
        <f>'54 '!F17</f>
        <v>12773702000</v>
      </c>
      <c r="G19" s="45">
        <f>'54 '!G17</f>
        <v>0</v>
      </c>
      <c r="H19" s="41">
        <f t="shared" si="2"/>
        <v>12765252000</v>
      </c>
      <c r="I19" s="41">
        <v>0</v>
      </c>
      <c r="J19" s="41">
        <v>0</v>
      </c>
      <c r="K19" s="41">
        <v>0</v>
      </c>
      <c r="L19" s="41">
        <f>'54 '!L17</f>
        <v>12765252000</v>
      </c>
      <c r="M19" s="41">
        <f>'56'!F14</f>
        <v>12765252000</v>
      </c>
      <c r="N19" s="41">
        <v>0</v>
      </c>
      <c r="O19" s="169">
        <v>0</v>
      </c>
      <c r="P19" s="169">
        <v>0</v>
      </c>
      <c r="Q19" s="169">
        <v>0</v>
      </c>
      <c r="R19" s="41">
        <f>'57'!K16</f>
        <v>0</v>
      </c>
      <c r="S19" s="42">
        <f t="shared" si="3"/>
        <v>99.933848464603287</v>
      </c>
      <c r="T19" s="43"/>
      <c r="U19" s="42">
        <f t="shared" si="4"/>
        <v>99.933848464603287</v>
      </c>
      <c r="V19" s="171"/>
      <c r="W19" s="30"/>
      <c r="X19" s="30"/>
      <c r="Y19" s="30"/>
    </row>
    <row r="20" spans="1:25" ht="27.95" customHeight="1" x14ac:dyDescent="0.25">
      <c r="A20" s="76">
        <v>7</v>
      </c>
      <c r="B20" s="149" t="s">
        <v>324</v>
      </c>
      <c r="C20" s="150" t="s">
        <v>308</v>
      </c>
      <c r="D20" s="168">
        <f t="shared" si="1"/>
        <v>20411783000</v>
      </c>
      <c r="E20" s="168"/>
      <c r="F20" s="168">
        <f>'54 '!F18</f>
        <v>20411783000</v>
      </c>
      <c r="G20" s="45">
        <f>'54 '!G18</f>
        <v>0</v>
      </c>
      <c r="H20" s="41">
        <f t="shared" si="2"/>
        <v>20225187000</v>
      </c>
      <c r="I20" s="41">
        <v>0</v>
      </c>
      <c r="J20" s="41">
        <v>0</v>
      </c>
      <c r="K20" s="41">
        <v>0</v>
      </c>
      <c r="L20" s="41">
        <f>'54 '!L18</f>
        <v>20225187000</v>
      </c>
      <c r="M20" s="41">
        <f>'56'!F15</f>
        <v>20225187000</v>
      </c>
      <c r="N20" s="41">
        <v>0</v>
      </c>
      <c r="O20" s="169">
        <v>0</v>
      </c>
      <c r="P20" s="169">
        <v>0</v>
      </c>
      <c r="Q20" s="169">
        <v>0</v>
      </c>
      <c r="R20" s="41">
        <f>'57'!K17</f>
        <v>0</v>
      </c>
      <c r="S20" s="42">
        <f t="shared" si="3"/>
        <v>99.085841741507835</v>
      </c>
      <c r="T20" s="43"/>
      <c r="U20" s="42">
        <f t="shared" si="4"/>
        <v>99.085841741507835</v>
      </c>
      <c r="V20" s="171"/>
      <c r="W20" s="30"/>
      <c r="X20" s="30"/>
      <c r="Y20" s="30"/>
    </row>
    <row r="21" spans="1:25" ht="27.95" customHeight="1" x14ac:dyDescent="0.25">
      <c r="A21" s="76">
        <v>8</v>
      </c>
      <c r="B21" s="149" t="s">
        <v>325</v>
      </c>
      <c r="C21" s="83" t="s">
        <v>309</v>
      </c>
      <c r="D21" s="168">
        <f t="shared" si="1"/>
        <v>19205724500</v>
      </c>
      <c r="E21" s="168"/>
      <c r="F21" s="168">
        <f>'54 '!F19</f>
        <v>19205724500</v>
      </c>
      <c r="G21" s="45">
        <f>'54 '!G19</f>
        <v>0</v>
      </c>
      <c r="H21" s="41">
        <f t="shared" si="2"/>
        <v>19202724000</v>
      </c>
      <c r="I21" s="41">
        <v>0</v>
      </c>
      <c r="J21" s="41">
        <v>0</v>
      </c>
      <c r="K21" s="41">
        <v>0</v>
      </c>
      <c r="L21" s="41">
        <f>'54 '!L19</f>
        <v>19202724000</v>
      </c>
      <c r="M21" s="41">
        <f>'56'!F16</f>
        <v>19202724000</v>
      </c>
      <c r="N21" s="41">
        <v>0</v>
      </c>
      <c r="O21" s="169">
        <v>0</v>
      </c>
      <c r="P21" s="169">
        <v>0</v>
      </c>
      <c r="Q21" s="169">
        <v>0</v>
      </c>
      <c r="R21" s="41">
        <f>'57'!K18</f>
        <v>0</v>
      </c>
      <c r="S21" s="42">
        <f t="shared" si="3"/>
        <v>99.984377053831011</v>
      </c>
      <c r="T21" s="43"/>
      <c r="U21" s="42">
        <f t="shared" si="4"/>
        <v>99.984377053831011</v>
      </c>
      <c r="V21" s="171"/>
      <c r="W21" s="30"/>
      <c r="X21" s="30"/>
      <c r="Y21" s="30"/>
    </row>
    <row r="22" spans="1:25" ht="27.95" customHeight="1" x14ac:dyDescent="0.25">
      <c r="A22" s="76">
        <v>9</v>
      </c>
      <c r="B22" s="149" t="s">
        <v>326</v>
      </c>
      <c r="C22" s="150" t="s">
        <v>310</v>
      </c>
      <c r="D22" s="168">
        <f t="shared" si="1"/>
        <v>32952607900</v>
      </c>
      <c r="E22" s="168"/>
      <c r="F22" s="168">
        <f>'54 '!F20</f>
        <v>32952607900</v>
      </c>
      <c r="G22" s="45">
        <f>'54 '!G20</f>
        <v>0</v>
      </c>
      <c r="H22" s="41">
        <f t="shared" si="2"/>
        <v>32775188300</v>
      </c>
      <c r="I22" s="41">
        <v>0</v>
      </c>
      <c r="J22" s="41">
        <v>0</v>
      </c>
      <c r="K22" s="41">
        <v>0</v>
      </c>
      <c r="L22" s="41">
        <f>'54 '!L20</f>
        <v>32716334300</v>
      </c>
      <c r="M22" s="41">
        <f>'56'!F17</f>
        <v>32716334300</v>
      </c>
      <c r="N22" s="41">
        <v>0</v>
      </c>
      <c r="O22" s="169">
        <v>0</v>
      </c>
      <c r="P22" s="169">
        <v>0</v>
      </c>
      <c r="Q22" s="169">
        <v>0</v>
      </c>
      <c r="R22" s="41">
        <f>'57'!K19</f>
        <v>58854000</v>
      </c>
      <c r="S22" s="42">
        <f t="shared" si="3"/>
        <v>99.461591627168303</v>
      </c>
      <c r="T22" s="43"/>
      <c r="U22" s="42">
        <f t="shared" si="4"/>
        <v>99.282989678033957</v>
      </c>
      <c r="V22" s="171"/>
      <c r="W22" s="30"/>
      <c r="X22" s="30"/>
      <c r="Y22" s="30"/>
    </row>
    <row r="23" spans="1:25" s="293" customFormat="1" ht="27.95" customHeight="1" x14ac:dyDescent="0.25">
      <c r="A23" s="284">
        <v>10</v>
      </c>
      <c r="B23" s="268" t="s">
        <v>327</v>
      </c>
      <c r="C23" s="269" t="s">
        <v>311</v>
      </c>
      <c r="D23" s="285">
        <f t="shared" si="1"/>
        <v>24721610816</v>
      </c>
      <c r="E23" s="285"/>
      <c r="F23" s="285">
        <f>'54 '!F21</f>
        <v>24721610816</v>
      </c>
      <c r="G23" s="286">
        <f>'54 '!G21</f>
        <v>0</v>
      </c>
      <c r="H23" s="287">
        <f t="shared" si="2"/>
        <v>24323170316</v>
      </c>
      <c r="I23" s="287">
        <v>0</v>
      </c>
      <c r="J23" s="287">
        <v>0</v>
      </c>
      <c r="K23" s="287">
        <v>0</v>
      </c>
      <c r="L23" s="287">
        <f>'54 '!L21</f>
        <v>21242557468</v>
      </c>
      <c r="M23" s="287">
        <f>'56'!F18</f>
        <v>0</v>
      </c>
      <c r="N23" s="287">
        <v>0</v>
      </c>
      <c r="O23" s="288">
        <v>0</v>
      </c>
      <c r="P23" s="288">
        <v>0</v>
      </c>
      <c r="Q23" s="288">
        <v>0</v>
      </c>
      <c r="R23" s="287">
        <f>'57'!K20</f>
        <v>3080612848</v>
      </c>
      <c r="S23" s="289">
        <f t="shared" si="3"/>
        <v>98.388290702553547</v>
      </c>
      <c r="T23" s="290"/>
      <c r="U23" s="289">
        <f t="shared" si="4"/>
        <v>85.927076621769601</v>
      </c>
      <c r="V23" s="291"/>
      <c r="W23" s="292"/>
      <c r="X23" s="292"/>
      <c r="Y23" s="292"/>
    </row>
    <row r="24" spans="1:25" ht="27.95" customHeight="1" x14ac:dyDescent="0.25">
      <c r="A24" s="76">
        <v>11</v>
      </c>
      <c r="B24" s="149" t="s">
        <v>328</v>
      </c>
      <c r="C24" s="233" t="s">
        <v>336</v>
      </c>
      <c r="D24" s="168">
        <f t="shared" si="1"/>
        <v>4057122633</v>
      </c>
      <c r="E24" s="168"/>
      <c r="F24" s="168">
        <f>'54 '!F22</f>
        <v>4057122633</v>
      </c>
      <c r="G24" s="45">
        <f>'54 '!G22</f>
        <v>0</v>
      </c>
      <c r="H24" s="41">
        <f t="shared" si="2"/>
        <v>3999524637</v>
      </c>
      <c r="I24" s="41">
        <v>0</v>
      </c>
      <c r="J24" s="41">
        <v>0</v>
      </c>
      <c r="K24" s="41">
        <v>0</v>
      </c>
      <c r="L24" s="41">
        <f>'54 '!L22</f>
        <v>3999285282</v>
      </c>
      <c r="M24" s="41">
        <f>'56'!F19</f>
        <v>0</v>
      </c>
      <c r="N24" s="41">
        <v>0</v>
      </c>
      <c r="O24" s="169">
        <v>0</v>
      </c>
      <c r="P24" s="169">
        <v>0</v>
      </c>
      <c r="Q24" s="169">
        <v>0</v>
      </c>
      <c r="R24" s="41">
        <f>'57'!K21</f>
        <v>239355</v>
      </c>
      <c r="S24" s="42">
        <f t="shared" si="3"/>
        <v>98.580324007672161</v>
      </c>
      <c r="T24" s="43"/>
      <c r="U24" s="42">
        <f t="shared" si="4"/>
        <v>98.574424383193147</v>
      </c>
      <c r="V24" s="171"/>
      <c r="W24" s="30"/>
      <c r="X24" s="30"/>
      <c r="Y24" s="30"/>
    </row>
    <row r="25" spans="1:25" ht="27.95" customHeight="1" x14ac:dyDescent="0.25">
      <c r="A25" s="76">
        <v>12</v>
      </c>
      <c r="B25" s="149" t="s">
        <v>329</v>
      </c>
      <c r="C25" s="150" t="s">
        <v>313</v>
      </c>
      <c r="D25" s="168">
        <f t="shared" si="1"/>
        <v>6989728790</v>
      </c>
      <c r="E25" s="168"/>
      <c r="F25" s="168">
        <f>'54 '!F23</f>
        <v>6989728790</v>
      </c>
      <c r="G25" s="45">
        <f>'54 '!G23</f>
        <v>0</v>
      </c>
      <c r="H25" s="41">
        <f t="shared" si="2"/>
        <v>6676774050</v>
      </c>
      <c r="I25" s="41">
        <v>0</v>
      </c>
      <c r="J25" s="41">
        <v>0</v>
      </c>
      <c r="K25" s="41">
        <v>0</v>
      </c>
      <c r="L25" s="41">
        <f>'54 '!L23</f>
        <v>6512299013</v>
      </c>
      <c r="M25" s="41">
        <f>'56'!F20</f>
        <v>0</v>
      </c>
      <c r="N25" s="41">
        <v>0</v>
      </c>
      <c r="O25" s="169">
        <v>0</v>
      </c>
      <c r="P25" s="169">
        <v>0</v>
      </c>
      <c r="Q25" s="169">
        <v>0</v>
      </c>
      <c r="R25" s="41">
        <f>'57'!K22</f>
        <v>164475037</v>
      </c>
      <c r="S25" s="42">
        <f t="shared" si="3"/>
        <v>95.522648311509101</v>
      </c>
      <c r="T25" s="43"/>
      <c r="U25" s="42">
        <f t="shared" si="4"/>
        <v>93.169552190879784</v>
      </c>
      <c r="V25" s="171"/>
      <c r="W25" s="30"/>
      <c r="X25" s="30"/>
      <c r="Y25" s="30"/>
    </row>
    <row r="26" spans="1:25" ht="27.95" customHeight="1" x14ac:dyDescent="0.25">
      <c r="A26" s="76">
        <v>13</v>
      </c>
      <c r="B26" s="149" t="s">
        <v>330</v>
      </c>
      <c r="C26" s="150" t="s">
        <v>314</v>
      </c>
      <c r="D26" s="168">
        <f t="shared" si="1"/>
        <v>1125936000</v>
      </c>
      <c r="E26" s="168"/>
      <c r="F26" s="168">
        <f>'54 '!F24</f>
        <v>1125936000</v>
      </c>
      <c r="G26" s="45">
        <f>'54 '!G24</f>
        <v>0</v>
      </c>
      <c r="H26" s="41">
        <f t="shared" si="2"/>
        <v>1101668000</v>
      </c>
      <c r="I26" s="41">
        <v>0</v>
      </c>
      <c r="J26" s="41">
        <v>0</v>
      </c>
      <c r="K26" s="41">
        <v>0</v>
      </c>
      <c r="L26" s="41">
        <f>'54 '!L24</f>
        <v>919765000</v>
      </c>
      <c r="M26" s="41">
        <f>'56'!F21</f>
        <v>0</v>
      </c>
      <c r="N26" s="41">
        <v>0</v>
      </c>
      <c r="O26" s="169">
        <v>0</v>
      </c>
      <c r="P26" s="169">
        <v>0</v>
      </c>
      <c r="Q26" s="169">
        <v>0</v>
      </c>
      <c r="R26" s="41">
        <f>'57'!K23</f>
        <v>181903000</v>
      </c>
      <c r="S26" s="42">
        <f t="shared" si="3"/>
        <v>97.844637705873154</v>
      </c>
      <c r="T26" s="43"/>
      <c r="U26" s="42">
        <f t="shared" si="4"/>
        <v>81.688923704366857</v>
      </c>
      <c r="V26" s="171"/>
      <c r="W26" s="30"/>
      <c r="X26" s="30"/>
      <c r="Y26" s="30"/>
    </row>
    <row r="27" spans="1:25" ht="27.95" customHeight="1" x14ac:dyDescent="0.25">
      <c r="A27" s="76">
        <v>14</v>
      </c>
      <c r="B27" s="149" t="s">
        <v>331</v>
      </c>
      <c r="C27" s="150" t="s">
        <v>315</v>
      </c>
      <c r="D27" s="168">
        <f t="shared" si="1"/>
        <v>9280648100</v>
      </c>
      <c r="E27" s="168"/>
      <c r="F27" s="168">
        <f>'54 '!F25</f>
        <v>8639148100</v>
      </c>
      <c r="G27" s="45">
        <f>'54 '!G25</f>
        <v>641500000</v>
      </c>
      <c r="H27" s="41">
        <f t="shared" si="2"/>
        <v>8398636300</v>
      </c>
      <c r="I27" s="41">
        <v>0</v>
      </c>
      <c r="J27" s="41">
        <v>0</v>
      </c>
      <c r="K27" s="41">
        <v>0</v>
      </c>
      <c r="L27" s="41">
        <f>'54 '!L25</f>
        <v>8398636300</v>
      </c>
      <c r="M27" s="41">
        <f>'56'!F22</f>
        <v>16441500</v>
      </c>
      <c r="N27" s="41">
        <v>0</v>
      </c>
      <c r="O27" s="169">
        <v>0</v>
      </c>
      <c r="P27" s="169">
        <v>0</v>
      </c>
      <c r="Q27" s="169">
        <v>0</v>
      </c>
      <c r="R27" s="41">
        <f>'57'!K24</f>
        <v>0</v>
      </c>
      <c r="S27" s="42">
        <f t="shared" si="3"/>
        <v>90.496226227993716</v>
      </c>
      <c r="T27" s="43"/>
      <c r="U27" s="42">
        <f t="shared" si="4"/>
        <v>97.216024112377468</v>
      </c>
      <c r="V27" s="171"/>
      <c r="W27" s="30"/>
      <c r="X27" s="30"/>
      <c r="Y27" s="30"/>
    </row>
    <row r="28" spans="1:25" ht="27.95" customHeight="1" x14ac:dyDescent="0.25">
      <c r="A28" s="76">
        <v>15</v>
      </c>
      <c r="B28" s="149" t="s">
        <v>332</v>
      </c>
      <c r="C28" s="150" t="s">
        <v>316</v>
      </c>
      <c r="D28" s="168">
        <f t="shared" si="1"/>
        <v>23379436094</v>
      </c>
      <c r="E28" s="168"/>
      <c r="F28" s="168">
        <f>'54 '!F26</f>
        <v>12983520424</v>
      </c>
      <c r="G28" s="45">
        <f>'54 '!G26</f>
        <v>10395915670</v>
      </c>
      <c r="H28" s="41">
        <f t="shared" si="2"/>
        <v>12748894772</v>
      </c>
      <c r="I28" s="41">
        <v>0</v>
      </c>
      <c r="J28" s="41">
        <v>0</v>
      </c>
      <c r="K28" s="41">
        <v>0</v>
      </c>
      <c r="L28" s="41">
        <f>'54 '!L26</f>
        <v>11126447772</v>
      </c>
      <c r="M28" s="41">
        <f>'56'!F23</f>
        <v>0</v>
      </c>
      <c r="N28" s="41">
        <v>0</v>
      </c>
      <c r="O28" s="169">
        <v>0</v>
      </c>
      <c r="P28" s="169">
        <v>0</v>
      </c>
      <c r="Q28" s="169">
        <v>0</v>
      </c>
      <c r="R28" s="41">
        <f>'57'!K25</f>
        <v>1622447000</v>
      </c>
      <c r="S28" s="42">
        <f t="shared" si="3"/>
        <v>54.530377553767529</v>
      </c>
      <c r="T28" s="43"/>
      <c r="U28" s="42">
        <f t="shared" si="4"/>
        <v>85.696694029400476</v>
      </c>
      <c r="V28" s="171"/>
      <c r="W28" s="30"/>
      <c r="X28" s="30"/>
      <c r="Y28" s="30"/>
    </row>
    <row r="29" spans="1:25" ht="27.95" customHeight="1" x14ac:dyDescent="0.25">
      <c r="A29" s="76">
        <v>16</v>
      </c>
      <c r="B29" s="149" t="s">
        <v>333</v>
      </c>
      <c r="C29" s="150" t="s">
        <v>317</v>
      </c>
      <c r="D29" s="168">
        <f t="shared" si="1"/>
        <v>1196850000</v>
      </c>
      <c r="E29" s="168"/>
      <c r="F29" s="168">
        <f>'54 '!F27</f>
        <v>1196850000</v>
      </c>
      <c r="G29" s="45">
        <f>'54 '!G27</f>
        <v>0</v>
      </c>
      <c r="H29" s="41">
        <f t="shared" si="2"/>
        <v>1196850000</v>
      </c>
      <c r="I29" s="41">
        <v>0</v>
      </c>
      <c r="J29" s="41">
        <v>0</v>
      </c>
      <c r="K29" s="41">
        <v>0</v>
      </c>
      <c r="L29" s="41">
        <f>'54 '!L27</f>
        <v>1135758000</v>
      </c>
      <c r="M29" s="41">
        <f>'56'!F24</f>
        <v>0</v>
      </c>
      <c r="N29" s="41">
        <v>0</v>
      </c>
      <c r="O29" s="169">
        <v>0</v>
      </c>
      <c r="P29" s="169">
        <v>0</v>
      </c>
      <c r="Q29" s="169">
        <v>0</v>
      </c>
      <c r="R29" s="41">
        <f>'57'!K26</f>
        <v>61092000</v>
      </c>
      <c r="S29" s="42">
        <f t="shared" si="3"/>
        <v>100</v>
      </c>
      <c r="T29" s="43"/>
      <c r="U29" s="42">
        <f t="shared" si="4"/>
        <v>94.895600952500317</v>
      </c>
      <c r="V29" s="171"/>
      <c r="W29" s="30"/>
      <c r="X29" s="30"/>
      <c r="Y29" s="30"/>
    </row>
    <row r="30" spans="1:25" ht="27.95" customHeight="1" x14ac:dyDescent="0.25">
      <c r="A30" s="76">
        <v>17</v>
      </c>
      <c r="B30" s="149" t="s">
        <v>334</v>
      </c>
      <c r="C30" s="233" t="s">
        <v>318</v>
      </c>
      <c r="D30" s="168">
        <f t="shared" si="1"/>
        <v>1474137465</v>
      </c>
      <c r="E30" s="168"/>
      <c r="F30" s="168">
        <f>'54 '!F28</f>
        <v>1474137465</v>
      </c>
      <c r="G30" s="45">
        <f>'54 '!G28</f>
        <v>0</v>
      </c>
      <c r="H30" s="41">
        <f t="shared" si="2"/>
        <v>1474137465</v>
      </c>
      <c r="I30" s="41">
        <v>0</v>
      </c>
      <c r="J30" s="41">
        <v>0</v>
      </c>
      <c r="K30" s="41">
        <v>0</v>
      </c>
      <c r="L30" s="41">
        <f>'54 '!L28</f>
        <v>123750230</v>
      </c>
      <c r="M30" s="41">
        <f>'56'!F25</f>
        <v>0</v>
      </c>
      <c r="N30" s="41">
        <v>0</v>
      </c>
      <c r="O30" s="169">
        <v>0</v>
      </c>
      <c r="P30" s="169">
        <v>0</v>
      </c>
      <c r="Q30" s="169">
        <v>0</v>
      </c>
      <c r="R30" s="41">
        <f>'57'!K27</f>
        <v>1350387235</v>
      </c>
      <c r="S30" s="42">
        <f t="shared" si="3"/>
        <v>100</v>
      </c>
      <c r="T30" s="43"/>
      <c r="U30" s="42">
        <f t="shared" si="4"/>
        <v>8.3947550983652661</v>
      </c>
      <c r="V30" s="171"/>
      <c r="W30" s="30"/>
      <c r="X30" s="30"/>
      <c r="Y30" s="30"/>
    </row>
    <row r="31" spans="1:25" x14ac:dyDescent="0.25">
      <c r="A31" s="19"/>
      <c r="B31" s="19"/>
      <c r="C31" s="19"/>
      <c r="O31" s="20"/>
    </row>
    <row r="32" spans="1:25" x14ac:dyDescent="0.25">
      <c r="A32" s="19"/>
      <c r="B32" s="19"/>
      <c r="C32" s="19"/>
      <c r="O32" s="21"/>
    </row>
    <row r="33" spans="1:3" x14ac:dyDescent="0.25">
      <c r="A33" s="19"/>
      <c r="B33" s="19"/>
      <c r="C33" s="19"/>
    </row>
    <row r="34" spans="1:3" x14ac:dyDescent="0.25">
      <c r="A34" s="19"/>
      <c r="B34" s="19"/>
      <c r="C34" s="17"/>
    </row>
    <row r="37" spans="1:3" x14ac:dyDescent="0.25">
      <c r="A37" s="19"/>
      <c r="B37" s="19"/>
    </row>
  </sheetData>
  <mergeCells count="37">
    <mergeCell ref="A1:D1"/>
    <mergeCell ref="R1:V1"/>
    <mergeCell ref="A3:V3"/>
    <mergeCell ref="M5:N5"/>
    <mergeCell ref="O5:V5"/>
    <mergeCell ref="A4:V4"/>
    <mergeCell ref="S6:V6"/>
    <mergeCell ref="D7:D11"/>
    <mergeCell ref="G7:G11"/>
    <mergeCell ref="H7:H11"/>
    <mergeCell ref="I7:K7"/>
    <mergeCell ref="L7:N7"/>
    <mergeCell ref="O7:Q7"/>
    <mergeCell ref="T7:T11"/>
    <mergeCell ref="V7:V11"/>
    <mergeCell ref="I8:I11"/>
    <mergeCell ref="J8:K8"/>
    <mergeCell ref="L8:L11"/>
    <mergeCell ref="M8:N8"/>
    <mergeCell ref="K9:K11"/>
    <mergeCell ref="N9:N11"/>
    <mergeCell ref="U7:U11"/>
    <mergeCell ref="A6:A11"/>
    <mergeCell ref="B6:B11"/>
    <mergeCell ref="E7:E11"/>
    <mergeCell ref="F7:F11"/>
    <mergeCell ref="J9:J11"/>
    <mergeCell ref="C6:C11"/>
    <mergeCell ref="D6:G6"/>
    <mergeCell ref="H6:R6"/>
    <mergeCell ref="R7:R11"/>
    <mergeCell ref="S7:S11"/>
    <mergeCell ref="O8:O11"/>
    <mergeCell ref="P8:Q8"/>
    <mergeCell ref="M9:M11"/>
    <mergeCell ref="P9:P11"/>
    <mergeCell ref="Q9:Q11"/>
  </mergeCells>
  <pageMargins left="0.44" right="0.2" top="0.39370078740157499" bottom="0.2" header="0.196850393700787" footer="0.196850393700787"/>
  <pageSetup paperSize="9" scale="54"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tint="0.79998168889431442"/>
  </sheetPr>
  <dimension ref="A1:AG15"/>
  <sheetViews>
    <sheetView view="pageBreakPreview" topLeftCell="A10" zoomScale="55" zoomScaleNormal="55" zoomScaleSheetLayoutView="55" workbookViewId="0">
      <selection activeCell="M41" sqref="M41"/>
    </sheetView>
  </sheetViews>
  <sheetFormatPr defaultColWidth="10.85546875" defaultRowHeight="15.75" x14ac:dyDescent="0.25"/>
  <cols>
    <col min="1" max="1" width="7.5703125" style="172" customWidth="1"/>
    <col min="2" max="2" width="21.5703125" style="172" customWidth="1"/>
    <col min="3" max="3" width="19.28515625" style="172" customWidth="1"/>
    <col min="4" max="4" width="8.140625" style="172" customWidth="1"/>
    <col min="5" max="5" width="20.42578125" style="172" customWidth="1"/>
    <col min="6" max="6" width="17.5703125" style="172" customWidth="1"/>
    <col min="7" max="7" width="6.28515625" style="172" customWidth="1"/>
    <col min="8" max="8" width="15.85546875" style="172" bestFit="1" customWidth="1"/>
    <col min="9" max="9" width="19.28515625" style="172" bestFit="1" customWidth="1"/>
    <col min="10" max="10" width="7" style="172" customWidth="1"/>
    <col min="11" max="11" width="20.5703125" style="172" customWidth="1"/>
    <col min="12" max="12" width="15.85546875" style="172" bestFit="1" customWidth="1"/>
    <col min="13" max="13" width="8.28515625" style="172" customWidth="1"/>
    <col min="14" max="14" width="16.42578125" style="172" customWidth="1"/>
    <col min="15" max="15" width="17.85546875" style="172" bestFit="1" customWidth="1"/>
    <col min="16" max="16" width="7.5703125" style="172" customWidth="1"/>
    <col min="17" max="17" width="18.7109375" style="172" customWidth="1"/>
    <col min="18" max="18" width="7.85546875" style="172" customWidth="1"/>
    <col min="19" max="19" width="10.28515625" style="172" customWidth="1"/>
    <col min="20" max="20" width="9.7109375" style="172" customWidth="1"/>
    <col min="21" max="21" width="17.42578125" style="172" customWidth="1"/>
    <col min="22" max="22" width="8.85546875" style="172" customWidth="1"/>
    <col min="23" max="23" width="17.5703125" style="172" customWidth="1"/>
    <col min="24" max="24" width="8.5703125" style="172" customWidth="1"/>
    <col min="25" max="25" width="8.28515625" style="172" customWidth="1"/>
    <col min="26" max="26" width="8.42578125" style="172" customWidth="1"/>
    <col min="27" max="27" width="10.28515625" style="172" customWidth="1"/>
    <col min="28" max="28" width="8.5703125" style="172" customWidth="1"/>
    <col min="29" max="29" width="10.85546875" style="172" customWidth="1"/>
    <col min="30" max="30" width="14.5703125" style="172" hidden="1" customWidth="1"/>
    <col min="31" max="31" width="16" style="172" hidden="1" customWidth="1"/>
    <col min="32" max="32" width="15.5703125" style="172" hidden="1" customWidth="1"/>
    <col min="33" max="252" width="10.85546875" style="172"/>
    <col min="253" max="253" width="3.42578125" style="172" customWidth="1"/>
    <col min="254" max="254" width="25.28515625" style="172" customWidth="1"/>
    <col min="255" max="255" width="15.140625" style="172" customWidth="1"/>
    <col min="256" max="256" width="14.140625" style="172" customWidth="1"/>
    <col min="257" max="257" width="17.5703125" style="172" customWidth="1"/>
    <col min="258" max="259" width="14.85546875" style="172" customWidth="1"/>
    <col min="260" max="260" width="14.140625" style="172" customWidth="1"/>
    <col min="261" max="261" width="13.5703125" style="172" customWidth="1"/>
    <col min="262" max="263" width="13.85546875" style="172" customWidth="1"/>
    <col min="264" max="264" width="10.42578125" style="172" customWidth="1"/>
    <col min="265" max="265" width="13.140625" style="172" customWidth="1"/>
    <col min="266" max="266" width="14" style="172" customWidth="1"/>
    <col min="267" max="267" width="9.28515625" style="172" customWidth="1"/>
    <col min="268" max="268" width="13.5703125" style="172" customWidth="1"/>
    <col min="269" max="270" width="13.28515625" style="172" customWidth="1"/>
    <col min="271" max="271" width="8.7109375" style="172" customWidth="1"/>
    <col min="272" max="272" width="13.85546875" style="172" customWidth="1"/>
    <col min="273" max="273" width="13" style="172" customWidth="1"/>
    <col min="274" max="274" width="9.85546875" style="172" customWidth="1"/>
    <col min="275" max="277" width="14.28515625" style="172" customWidth="1"/>
    <col min="278" max="278" width="10.85546875" style="172"/>
    <col min="279" max="279" width="14.42578125" style="172" customWidth="1"/>
    <col min="280" max="280" width="13.140625" style="172" customWidth="1"/>
    <col min="281" max="281" width="10.85546875" style="172"/>
    <col min="282" max="282" width="10.28515625" style="172" customWidth="1"/>
    <col min="283" max="285" width="10.85546875" style="172"/>
    <col min="286" max="288" width="0" style="172" hidden="1" customWidth="1"/>
    <col min="289" max="508" width="10.85546875" style="172"/>
    <col min="509" max="509" width="3.42578125" style="172" customWidth="1"/>
    <col min="510" max="510" width="25.28515625" style="172" customWidth="1"/>
    <col min="511" max="511" width="15.140625" style="172" customWidth="1"/>
    <col min="512" max="512" width="14.140625" style="172" customWidth="1"/>
    <col min="513" max="513" width="17.5703125" style="172" customWidth="1"/>
    <col min="514" max="515" width="14.85546875" style="172" customWidth="1"/>
    <col min="516" max="516" width="14.140625" style="172" customWidth="1"/>
    <col min="517" max="517" width="13.5703125" style="172" customWidth="1"/>
    <col min="518" max="519" width="13.85546875" style="172" customWidth="1"/>
    <col min="520" max="520" width="10.42578125" style="172" customWidth="1"/>
    <col min="521" max="521" width="13.140625" style="172" customWidth="1"/>
    <col min="522" max="522" width="14" style="172" customWidth="1"/>
    <col min="523" max="523" width="9.28515625" style="172" customWidth="1"/>
    <col min="524" max="524" width="13.5703125" style="172" customWidth="1"/>
    <col min="525" max="526" width="13.28515625" style="172" customWidth="1"/>
    <col min="527" max="527" width="8.7109375" style="172" customWidth="1"/>
    <col min="528" max="528" width="13.85546875" style="172" customWidth="1"/>
    <col min="529" max="529" width="13" style="172" customWidth="1"/>
    <col min="530" max="530" width="9.85546875" style="172" customWidth="1"/>
    <col min="531" max="533" width="14.28515625" style="172" customWidth="1"/>
    <col min="534" max="534" width="10.85546875" style="172"/>
    <col min="535" max="535" width="14.42578125" style="172" customWidth="1"/>
    <col min="536" max="536" width="13.140625" style="172" customWidth="1"/>
    <col min="537" max="537" width="10.85546875" style="172"/>
    <col min="538" max="538" width="10.28515625" style="172" customWidth="1"/>
    <col min="539" max="541" width="10.85546875" style="172"/>
    <col min="542" max="544" width="0" style="172" hidden="1" customWidth="1"/>
    <col min="545" max="764" width="10.85546875" style="172"/>
    <col min="765" max="765" width="3.42578125" style="172" customWidth="1"/>
    <col min="766" max="766" width="25.28515625" style="172" customWidth="1"/>
    <col min="767" max="767" width="15.140625" style="172" customWidth="1"/>
    <col min="768" max="768" width="14.140625" style="172" customWidth="1"/>
    <col min="769" max="769" width="17.5703125" style="172" customWidth="1"/>
    <col min="770" max="771" width="14.85546875" style="172" customWidth="1"/>
    <col min="772" max="772" width="14.140625" style="172" customWidth="1"/>
    <col min="773" max="773" width="13.5703125" style="172" customWidth="1"/>
    <col min="774" max="775" width="13.85546875" style="172" customWidth="1"/>
    <col min="776" max="776" width="10.42578125" style="172" customWidth="1"/>
    <col min="777" max="777" width="13.140625" style="172" customWidth="1"/>
    <col min="778" max="778" width="14" style="172" customWidth="1"/>
    <col min="779" max="779" width="9.28515625" style="172" customWidth="1"/>
    <col min="780" max="780" width="13.5703125" style="172" customWidth="1"/>
    <col min="781" max="782" width="13.28515625" style="172" customWidth="1"/>
    <col min="783" max="783" width="8.7109375" style="172" customWidth="1"/>
    <col min="784" max="784" width="13.85546875" style="172" customWidth="1"/>
    <col min="785" max="785" width="13" style="172" customWidth="1"/>
    <col min="786" max="786" width="9.85546875" style="172" customWidth="1"/>
    <col min="787" max="789" width="14.28515625" style="172" customWidth="1"/>
    <col min="790" max="790" width="10.85546875" style="172"/>
    <col min="791" max="791" width="14.42578125" style="172" customWidth="1"/>
    <col min="792" max="792" width="13.140625" style="172" customWidth="1"/>
    <col min="793" max="793" width="10.85546875" style="172"/>
    <col min="794" max="794" width="10.28515625" style="172" customWidth="1"/>
    <col min="795" max="797" width="10.85546875" style="172"/>
    <col min="798" max="800" width="0" style="172" hidden="1" customWidth="1"/>
    <col min="801" max="1020" width="10.85546875" style="172"/>
    <col min="1021" max="1021" width="3.42578125" style="172" customWidth="1"/>
    <col min="1022" max="1022" width="25.28515625" style="172" customWidth="1"/>
    <col min="1023" max="1023" width="15.140625" style="172" customWidth="1"/>
    <col min="1024" max="1024" width="14.140625" style="172" customWidth="1"/>
    <col min="1025" max="1025" width="17.5703125" style="172" customWidth="1"/>
    <col min="1026" max="1027" width="14.85546875" style="172" customWidth="1"/>
    <col min="1028" max="1028" width="14.140625" style="172" customWidth="1"/>
    <col min="1029" max="1029" width="13.5703125" style="172" customWidth="1"/>
    <col min="1030" max="1031" width="13.85546875" style="172" customWidth="1"/>
    <col min="1032" max="1032" width="10.42578125" style="172" customWidth="1"/>
    <col min="1033" max="1033" width="13.140625" style="172" customWidth="1"/>
    <col min="1034" max="1034" width="14" style="172" customWidth="1"/>
    <col min="1035" max="1035" width="9.28515625" style="172" customWidth="1"/>
    <col min="1036" max="1036" width="13.5703125" style="172" customWidth="1"/>
    <col min="1037" max="1038" width="13.28515625" style="172" customWidth="1"/>
    <col min="1039" max="1039" width="8.7109375" style="172" customWidth="1"/>
    <col min="1040" max="1040" width="13.85546875" style="172" customWidth="1"/>
    <col min="1041" max="1041" width="13" style="172" customWidth="1"/>
    <col min="1042" max="1042" width="9.85546875" style="172" customWidth="1"/>
    <col min="1043" max="1045" width="14.28515625" style="172" customWidth="1"/>
    <col min="1046" max="1046" width="10.85546875" style="172"/>
    <col min="1047" max="1047" width="14.42578125" style="172" customWidth="1"/>
    <col min="1048" max="1048" width="13.140625" style="172" customWidth="1"/>
    <col min="1049" max="1049" width="10.85546875" style="172"/>
    <col min="1050" max="1050" width="10.28515625" style="172" customWidth="1"/>
    <col min="1051" max="1053" width="10.85546875" style="172"/>
    <col min="1054" max="1056" width="0" style="172" hidden="1" customWidth="1"/>
    <col min="1057" max="1276" width="10.85546875" style="172"/>
    <col min="1277" max="1277" width="3.42578125" style="172" customWidth="1"/>
    <col min="1278" max="1278" width="25.28515625" style="172" customWidth="1"/>
    <col min="1279" max="1279" width="15.140625" style="172" customWidth="1"/>
    <col min="1280" max="1280" width="14.140625" style="172" customWidth="1"/>
    <col min="1281" max="1281" width="17.5703125" style="172" customWidth="1"/>
    <col min="1282" max="1283" width="14.85546875" style="172" customWidth="1"/>
    <col min="1284" max="1284" width="14.140625" style="172" customWidth="1"/>
    <col min="1285" max="1285" width="13.5703125" style="172" customWidth="1"/>
    <col min="1286" max="1287" width="13.85546875" style="172" customWidth="1"/>
    <col min="1288" max="1288" width="10.42578125" style="172" customWidth="1"/>
    <col min="1289" max="1289" width="13.140625" style="172" customWidth="1"/>
    <col min="1290" max="1290" width="14" style="172" customWidth="1"/>
    <col min="1291" max="1291" width="9.28515625" style="172" customWidth="1"/>
    <col min="1292" max="1292" width="13.5703125" style="172" customWidth="1"/>
    <col min="1293" max="1294" width="13.28515625" style="172" customWidth="1"/>
    <col min="1295" max="1295" width="8.7109375" style="172" customWidth="1"/>
    <col min="1296" max="1296" width="13.85546875" style="172" customWidth="1"/>
    <col min="1297" max="1297" width="13" style="172" customWidth="1"/>
    <col min="1298" max="1298" width="9.85546875" style="172" customWidth="1"/>
    <col min="1299" max="1301" width="14.28515625" style="172" customWidth="1"/>
    <col min="1302" max="1302" width="10.85546875" style="172"/>
    <col min="1303" max="1303" width="14.42578125" style="172" customWidth="1"/>
    <col min="1304" max="1304" width="13.140625" style="172" customWidth="1"/>
    <col min="1305" max="1305" width="10.85546875" style="172"/>
    <col min="1306" max="1306" width="10.28515625" style="172" customWidth="1"/>
    <col min="1307" max="1309" width="10.85546875" style="172"/>
    <col min="1310" max="1312" width="0" style="172" hidden="1" customWidth="1"/>
    <col min="1313" max="1532" width="10.85546875" style="172"/>
    <col min="1533" max="1533" width="3.42578125" style="172" customWidth="1"/>
    <col min="1534" max="1534" width="25.28515625" style="172" customWidth="1"/>
    <col min="1535" max="1535" width="15.140625" style="172" customWidth="1"/>
    <col min="1536" max="1536" width="14.140625" style="172" customWidth="1"/>
    <col min="1537" max="1537" width="17.5703125" style="172" customWidth="1"/>
    <col min="1538" max="1539" width="14.85546875" style="172" customWidth="1"/>
    <col min="1540" max="1540" width="14.140625" style="172" customWidth="1"/>
    <col min="1541" max="1541" width="13.5703125" style="172" customWidth="1"/>
    <col min="1542" max="1543" width="13.85546875" style="172" customWidth="1"/>
    <col min="1544" max="1544" width="10.42578125" style="172" customWidth="1"/>
    <col min="1545" max="1545" width="13.140625" style="172" customWidth="1"/>
    <col min="1546" max="1546" width="14" style="172" customWidth="1"/>
    <col min="1547" max="1547" width="9.28515625" style="172" customWidth="1"/>
    <col min="1548" max="1548" width="13.5703125" style="172" customWidth="1"/>
    <col min="1549" max="1550" width="13.28515625" style="172" customWidth="1"/>
    <col min="1551" max="1551" width="8.7109375" style="172" customWidth="1"/>
    <col min="1552" max="1552" width="13.85546875" style="172" customWidth="1"/>
    <col min="1553" max="1553" width="13" style="172" customWidth="1"/>
    <col min="1554" max="1554" width="9.85546875" style="172" customWidth="1"/>
    <col min="1555" max="1557" width="14.28515625" style="172" customWidth="1"/>
    <col min="1558" max="1558" width="10.85546875" style="172"/>
    <col min="1559" max="1559" width="14.42578125" style="172" customWidth="1"/>
    <col min="1560" max="1560" width="13.140625" style="172" customWidth="1"/>
    <col min="1561" max="1561" width="10.85546875" style="172"/>
    <col min="1562" max="1562" width="10.28515625" style="172" customWidth="1"/>
    <col min="1563" max="1565" width="10.85546875" style="172"/>
    <col min="1566" max="1568" width="0" style="172" hidden="1" customWidth="1"/>
    <col min="1569" max="1788" width="10.85546875" style="172"/>
    <col min="1789" max="1789" width="3.42578125" style="172" customWidth="1"/>
    <col min="1790" max="1790" width="25.28515625" style="172" customWidth="1"/>
    <col min="1791" max="1791" width="15.140625" style="172" customWidth="1"/>
    <col min="1792" max="1792" width="14.140625" style="172" customWidth="1"/>
    <col min="1793" max="1793" width="17.5703125" style="172" customWidth="1"/>
    <col min="1794" max="1795" width="14.85546875" style="172" customWidth="1"/>
    <col min="1796" max="1796" width="14.140625" style="172" customWidth="1"/>
    <col min="1797" max="1797" width="13.5703125" style="172" customWidth="1"/>
    <col min="1798" max="1799" width="13.85546875" style="172" customWidth="1"/>
    <col min="1800" max="1800" width="10.42578125" style="172" customWidth="1"/>
    <col min="1801" max="1801" width="13.140625" style="172" customWidth="1"/>
    <col min="1802" max="1802" width="14" style="172" customWidth="1"/>
    <col min="1803" max="1803" width="9.28515625" style="172" customWidth="1"/>
    <col min="1804" max="1804" width="13.5703125" style="172" customWidth="1"/>
    <col min="1805" max="1806" width="13.28515625" style="172" customWidth="1"/>
    <col min="1807" max="1807" width="8.7109375" style="172" customWidth="1"/>
    <col min="1808" max="1808" width="13.85546875" style="172" customWidth="1"/>
    <col min="1809" max="1809" width="13" style="172" customWidth="1"/>
    <col min="1810" max="1810" width="9.85546875" style="172" customWidth="1"/>
    <col min="1811" max="1813" width="14.28515625" style="172" customWidth="1"/>
    <col min="1814" max="1814" width="10.85546875" style="172"/>
    <col min="1815" max="1815" width="14.42578125" style="172" customWidth="1"/>
    <col min="1816" max="1816" width="13.140625" style="172" customWidth="1"/>
    <col min="1817" max="1817" width="10.85546875" style="172"/>
    <col min="1818" max="1818" width="10.28515625" style="172" customWidth="1"/>
    <col min="1819" max="1821" width="10.85546875" style="172"/>
    <col min="1822" max="1824" width="0" style="172" hidden="1" customWidth="1"/>
    <col min="1825" max="2044" width="10.85546875" style="172"/>
    <col min="2045" max="2045" width="3.42578125" style="172" customWidth="1"/>
    <col min="2046" max="2046" width="25.28515625" style="172" customWidth="1"/>
    <col min="2047" max="2047" width="15.140625" style="172" customWidth="1"/>
    <col min="2048" max="2048" width="14.140625" style="172" customWidth="1"/>
    <col min="2049" max="2049" width="17.5703125" style="172" customWidth="1"/>
    <col min="2050" max="2051" width="14.85546875" style="172" customWidth="1"/>
    <col min="2052" max="2052" width="14.140625" style="172" customWidth="1"/>
    <col min="2053" max="2053" width="13.5703125" style="172" customWidth="1"/>
    <col min="2054" max="2055" width="13.85546875" style="172" customWidth="1"/>
    <col min="2056" max="2056" width="10.42578125" style="172" customWidth="1"/>
    <col min="2057" max="2057" width="13.140625" style="172" customWidth="1"/>
    <col min="2058" max="2058" width="14" style="172" customWidth="1"/>
    <col min="2059" max="2059" width="9.28515625" style="172" customWidth="1"/>
    <col min="2060" max="2060" width="13.5703125" style="172" customWidth="1"/>
    <col min="2061" max="2062" width="13.28515625" style="172" customWidth="1"/>
    <col min="2063" max="2063" width="8.7109375" style="172" customWidth="1"/>
    <col min="2064" max="2064" width="13.85546875" style="172" customWidth="1"/>
    <col min="2065" max="2065" width="13" style="172" customWidth="1"/>
    <col min="2066" max="2066" width="9.85546875" style="172" customWidth="1"/>
    <col min="2067" max="2069" width="14.28515625" style="172" customWidth="1"/>
    <col min="2070" max="2070" width="10.85546875" style="172"/>
    <col min="2071" max="2071" width="14.42578125" style="172" customWidth="1"/>
    <col min="2072" max="2072" width="13.140625" style="172" customWidth="1"/>
    <col min="2073" max="2073" width="10.85546875" style="172"/>
    <col min="2074" max="2074" width="10.28515625" style="172" customWidth="1"/>
    <col min="2075" max="2077" width="10.85546875" style="172"/>
    <col min="2078" max="2080" width="0" style="172" hidden="1" customWidth="1"/>
    <col min="2081" max="2300" width="10.85546875" style="172"/>
    <col min="2301" max="2301" width="3.42578125" style="172" customWidth="1"/>
    <col min="2302" max="2302" width="25.28515625" style="172" customWidth="1"/>
    <col min="2303" max="2303" width="15.140625" style="172" customWidth="1"/>
    <col min="2304" max="2304" width="14.140625" style="172" customWidth="1"/>
    <col min="2305" max="2305" width="17.5703125" style="172" customWidth="1"/>
    <col min="2306" max="2307" width="14.85546875" style="172" customWidth="1"/>
    <col min="2308" max="2308" width="14.140625" style="172" customWidth="1"/>
    <col min="2309" max="2309" width="13.5703125" style="172" customWidth="1"/>
    <col min="2310" max="2311" width="13.85546875" style="172" customWidth="1"/>
    <col min="2312" max="2312" width="10.42578125" style="172" customWidth="1"/>
    <col min="2313" max="2313" width="13.140625" style="172" customWidth="1"/>
    <col min="2314" max="2314" width="14" style="172" customWidth="1"/>
    <col min="2315" max="2315" width="9.28515625" style="172" customWidth="1"/>
    <col min="2316" max="2316" width="13.5703125" style="172" customWidth="1"/>
    <col min="2317" max="2318" width="13.28515625" style="172" customWidth="1"/>
    <col min="2319" max="2319" width="8.7109375" style="172" customWidth="1"/>
    <col min="2320" max="2320" width="13.85546875" style="172" customWidth="1"/>
    <col min="2321" max="2321" width="13" style="172" customWidth="1"/>
    <col min="2322" max="2322" width="9.85546875" style="172" customWidth="1"/>
    <col min="2323" max="2325" width="14.28515625" style="172" customWidth="1"/>
    <col min="2326" max="2326" width="10.85546875" style="172"/>
    <col min="2327" max="2327" width="14.42578125" style="172" customWidth="1"/>
    <col min="2328" max="2328" width="13.140625" style="172" customWidth="1"/>
    <col min="2329" max="2329" width="10.85546875" style="172"/>
    <col min="2330" max="2330" width="10.28515625" style="172" customWidth="1"/>
    <col min="2331" max="2333" width="10.85546875" style="172"/>
    <col min="2334" max="2336" width="0" style="172" hidden="1" customWidth="1"/>
    <col min="2337" max="2556" width="10.85546875" style="172"/>
    <col min="2557" max="2557" width="3.42578125" style="172" customWidth="1"/>
    <col min="2558" max="2558" width="25.28515625" style="172" customWidth="1"/>
    <col min="2559" max="2559" width="15.140625" style="172" customWidth="1"/>
    <col min="2560" max="2560" width="14.140625" style="172" customWidth="1"/>
    <col min="2561" max="2561" width="17.5703125" style="172" customWidth="1"/>
    <col min="2562" max="2563" width="14.85546875" style="172" customWidth="1"/>
    <col min="2564" max="2564" width="14.140625" style="172" customWidth="1"/>
    <col min="2565" max="2565" width="13.5703125" style="172" customWidth="1"/>
    <col min="2566" max="2567" width="13.85546875" style="172" customWidth="1"/>
    <col min="2568" max="2568" width="10.42578125" style="172" customWidth="1"/>
    <col min="2569" max="2569" width="13.140625" style="172" customWidth="1"/>
    <col min="2570" max="2570" width="14" style="172" customWidth="1"/>
    <col min="2571" max="2571" width="9.28515625" style="172" customWidth="1"/>
    <col min="2572" max="2572" width="13.5703125" style="172" customWidth="1"/>
    <col min="2573" max="2574" width="13.28515625" style="172" customWidth="1"/>
    <col min="2575" max="2575" width="8.7109375" style="172" customWidth="1"/>
    <col min="2576" max="2576" width="13.85546875" style="172" customWidth="1"/>
    <col min="2577" max="2577" width="13" style="172" customWidth="1"/>
    <col min="2578" max="2578" width="9.85546875" style="172" customWidth="1"/>
    <col min="2579" max="2581" width="14.28515625" style="172" customWidth="1"/>
    <col min="2582" max="2582" width="10.85546875" style="172"/>
    <col min="2583" max="2583" width="14.42578125" style="172" customWidth="1"/>
    <col min="2584" max="2584" width="13.140625" style="172" customWidth="1"/>
    <col min="2585" max="2585" width="10.85546875" style="172"/>
    <col min="2586" max="2586" width="10.28515625" style="172" customWidth="1"/>
    <col min="2587" max="2589" width="10.85546875" style="172"/>
    <col min="2590" max="2592" width="0" style="172" hidden="1" customWidth="1"/>
    <col min="2593" max="2812" width="10.85546875" style="172"/>
    <col min="2813" max="2813" width="3.42578125" style="172" customWidth="1"/>
    <col min="2814" max="2814" width="25.28515625" style="172" customWidth="1"/>
    <col min="2815" max="2815" width="15.140625" style="172" customWidth="1"/>
    <col min="2816" max="2816" width="14.140625" style="172" customWidth="1"/>
    <col min="2817" max="2817" width="17.5703125" style="172" customWidth="1"/>
    <col min="2818" max="2819" width="14.85546875" style="172" customWidth="1"/>
    <col min="2820" max="2820" width="14.140625" style="172" customWidth="1"/>
    <col min="2821" max="2821" width="13.5703125" style="172" customWidth="1"/>
    <col min="2822" max="2823" width="13.85546875" style="172" customWidth="1"/>
    <col min="2824" max="2824" width="10.42578125" style="172" customWidth="1"/>
    <col min="2825" max="2825" width="13.140625" style="172" customWidth="1"/>
    <col min="2826" max="2826" width="14" style="172" customWidth="1"/>
    <col min="2827" max="2827" width="9.28515625" style="172" customWidth="1"/>
    <col min="2828" max="2828" width="13.5703125" style="172" customWidth="1"/>
    <col min="2829" max="2830" width="13.28515625" style="172" customWidth="1"/>
    <col min="2831" max="2831" width="8.7109375" style="172" customWidth="1"/>
    <col min="2832" max="2832" width="13.85546875" style="172" customWidth="1"/>
    <col min="2833" max="2833" width="13" style="172" customWidth="1"/>
    <col min="2834" max="2834" width="9.85546875" style="172" customWidth="1"/>
    <col min="2835" max="2837" width="14.28515625" style="172" customWidth="1"/>
    <col min="2838" max="2838" width="10.85546875" style="172"/>
    <col min="2839" max="2839" width="14.42578125" style="172" customWidth="1"/>
    <col min="2840" max="2840" width="13.140625" style="172" customWidth="1"/>
    <col min="2841" max="2841" width="10.85546875" style="172"/>
    <col min="2842" max="2842" width="10.28515625" style="172" customWidth="1"/>
    <col min="2843" max="2845" width="10.85546875" style="172"/>
    <col min="2846" max="2848" width="0" style="172" hidden="1" customWidth="1"/>
    <col min="2849" max="3068" width="10.85546875" style="172"/>
    <col min="3069" max="3069" width="3.42578125" style="172" customWidth="1"/>
    <col min="3070" max="3070" width="25.28515625" style="172" customWidth="1"/>
    <col min="3071" max="3071" width="15.140625" style="172" customWidth="1"/>
    <col min="3072" max="3072" width="14.140625" style="172" customWidth="1"/>
    <col min="3073" max="3073" width="17.5703125" style="172" customWidth="1"/>
    <col min="3074" max="3075" width="14.85546875" style="172" customWidth="1"/>
    <col min="3076" max="3076" width="14.140625" style="172" customWidth="1"/>
    <col min="3077" max="3077" width="13.5703125" style="172" customWidth="1"/>
    <col min="3078" max="3079" width="13.85546875" style="172" customWidth="1"/>
    <col min="3080" max="3080" width="10.42578125" style="172" customWidth="1"/>
    <col min="3081" max="3081" width="13.140625" style="172" customWidth="1"/>
    <col min="3082" max="3082" width="14" style="172" customWidth="1"/>
    <col min="3083" max="3083" width="9.28515625" style="172" customWidth="1"/>
    <col min="3084" max="3084" width="13.5703125" style="172" customWidth="1"/>
    <col min="3085" max="3086" width="13.28515625" style="172" customWidth="1"/>
    <col min="3087" max="3087" width="8.7109375" style="172" customWidth="1"/>
    <col min="3088" max="3088" width="13.85546875" style="172" customWidth="1"/>
    <col min="3089" max="3089" width="13" style="172" customWidth="1"/>
    <col min="3090" max="3090" width="9.85546875" style="172" customWidth="1"/>
    <col min="3091" max="3093" width="14.28515625" style="172" customWidth="1"/>
    <col min="3094" max="3094" width="10.85546875" style="172"/>
    <col min="3095" max="3095" width="14.42578125" style="172" customWidth="1"/>
    <col min="3096" max="3096" width="13.140625" style="172" customWidth="1"/>
    <col min="3097" max="3097" width="10.85546875" style="172"/>
    <col min="3098" max="3098" width="10.28515625" style="172" customWidth="1"/>
    <col min="3099" max="3101" width="10.85546875" style="172"/>
    <col min="3102" max="3104" width="0" style="172" hidden="1" customWidth="1"/>
    <col min="3105" max="3324" width="10.85546875" style="172"/>
    <col min="3325" max="3325" width="3.42578125" style="172" customWidth="1"/>
    <col min="3326" max="3326" width="25.28515625" style="172" customWidth="1"/>
    <col min="3327" max="3327" width="15.140625" style="172" customWidth="1"/>
    <col min="3328" max="3328" width="14.140625" style="172" customWidth="1"/>
    <col min="3329" max="3329" width="17.5703125" style="172" customWidth="1"/>
    <col min="3330" max="3331" width="14.85546875" style="172" customWidth="1"/>
    <col min="3332" max="3332" width="14.140625" style="172" customWidth="1"/>
    <col min="3333" max="3333" width="13.5703125" style="172" customWidth="1"/>
    <col min="3334" max="3335" width="13.85546875" style="172" customWidth="1"/>
    <col min="3336" max="3336" width="10.42578125" style="172" customWidth="1"/>
    <col min="3337" max="3337" width="13.140625" style="172" customWidth="1"/>
    <col min="3338" max="3338" width="14" style="172" customWidth="1"/>
    <col min="3339" max="3339" width="9.28515625" style="172" customWidth="1"/>
    <col min="3340" max="3340" width="13.5703125" style="172" customWidth="1"/>
    <col min="3341" max="3342" width="13.28515625" style="172" customWidth="1"/>
    <col min="3343" max="3343" width="8.7109375" style="172" customWidth="1"/>
    <col min="3344" max="3344" width="13.85546875" style="172" customWidth="1"/>
    <col min="3345" max="3345" width="13" style="172" customWidth="1"/>
    <col min="3346" max="3346" width="9.85546875" style="172" customWidth="1"/>
    <col min="3347" max="3349" width="14.28515625" style="172" customWidth="1"/>
    <col min="3350" max="3350" width="10.85546875" style="172"/>
    <col min="3351" max="3351" width="14.42578125" style="172" customWidth="1"/>
    <col min="3352" max="3352" width="13.140625" style="172" customWidth="1"/>
    <col min="3353" max="3353" width="10.85546875" style="172"/>
    <col min="3354" max="3354" width="10.28515625" style="172" customWidth="1"/>
    <col min="3355" max="3357" width="10.85546875" style="172"/>
    <col min="3358" max="3360" width="0" style="172" hidden="1" customWidth="1"/>
    <col min="3361" max="3580" width="10.85546875" style="172"/>
    <col min="3581" max="3581" width="3.42578125" style="172" customWidth="1"/>
    <col min="3582" max="3582" width="25.28515625" style="172" customWidth="1"/>
    <col min="3583" max="3583" width="15.140625" style="172" customWidth="1"/>
    <col min="3584" max="3584" width="14.140625" style="172" customWidth="1"/>
    <col min="3585" max="3585" width="17.5703125" style="172" customWidth="1"/>
    <col min="3586" max="3587" width="14.85546875" style="172" customWidth="1"/>
    <col min="3588" max="3588" width="14.140625" style="172" customWidth="1"/>
    <col min="3589" max="3589" width="13.5703125" style="172" customWidth="1"/>
    <col min="3590" max="3591" width="13.85546875" style="172" customWidth="1"/>
    <col min="3592" max="3592" width="10.42578125" style="172" customWidth="1"/>
    <col min="3593" max="3593" width="13.140625" style="172" customWidth="1"/>
    <col min="3594" max="3594" width="14" style="172" customWidth="1"/>
    <col min="3595" max="3595" width="9.28515625" style="172" customWidth="1"/>
    <col min="3596" max="3596" width="13.5703125" style="172" customWidth="1"/>
    <col min="3597" max="3598" width="13.28515625" style="172" customWidth="1"/>
    <col min="3599" max="3599" width="8.7109375" style="172" customWidth="1"/>
    <col min="3600" max="3600" width="13.85546875" style="172" customWidth="1"/>
    <col min="3601" max="3601" width="13" style="172" customWidth="1"/>
    <col min="3602" max="3602" width="9.85546875" style="172" customWidth="1"/>
    <col min="3603" max="3605" width="14.28515625" style="172" customWidth="1"/>
    <col min="3606" max="3606" width="10.85546875" style="172"/>
    <col min="3607" max="3607" width="14.42578125" style="172" customWidth="1"/>
    <col min="3608" max="3608" width="13.140625" style="172" customWidth="1"/>
    <col min="3609" max="3609" width="10.85546875" style="172"/>
    <col min="3610" max="3610" width="10.28515625" style="172" customWidth="1"/>
    <col min="3611" max="3613" width="10.85546875" style="172"/>
    <col min="3614" max="3616" width="0" style="172" hidden="1" customWidth="1"/>
    <col min="3617" max="3836" width="10.85546875" style="172"/>
    <col min="3837" max="3837" width="3.42578125" style="172" customWidth="1"/>
    <col min="3838" max="3838" width="25.28515625" style="172" customWidth="1"/>
    <col min="3839" max="3839" width="15.140625" style="172" customWidth="1"/>
    <col min="3840" max="3840" width="14.140625" style="172" customWidth="1"/>
    <col min="3841" max="3841" width="17.5703125" style="172" customWidth="1"/>
    <col min="3842" max="3843" width="14.85546875" style="172" customWidth="1"/>
    <col min="3844" max="3844" width="14.140625" style="172" customWidth="1"/>
    <col min="3845" max="3845" width="13.5703125" style="172" customWidth="1"/>
    <col min="3846" max="3847" width="13.85546875" style="172" customWidth="1"/>
    <col min="3848" max="3848" width="10.42578125" style="172" customWidth="1"/>
    <col min="3849" max="3849" width="13.140625" style="172" customWidth="1"/>
    <col min="3850" max="3850" width="14" style="172" customWidth="1"/>
    <col min="3851" max="3851" width="9.28515625" style="172" customWidth="1"/>
    <col min="3852" max="3852" width="13.5703125" style="172" customWidth="1"/>
    <col min="3853" max="3854" width="13.28515625" style="172" customWidth="1"/>
    <col min="3855" max="3855" width="8.7109375" style="172" customWidth="1"/>
    <col min="3856" max="3856" width="13.85546875" style="172" customWidth="1"/>
    <col min="3857" max="3857" width="13" style="172" customWidth="1"/>
    <col min="3858" max="3858" width="9.85546875" style="172" customWidth="1"/>
    <col min="3859" max="3861" width="14.28515625" style="172" customWidth="1"/>
    <col min="3862" max="3862" width="10.85546875" style="172"/>
    <col min="3863" max="3863" width="14.42578125" style="172" customWidth="1"/>
    <col min="3864" max="3864" width="13.140625" style="172" customWidth="1"/>
    <col min="3865" max="3865" width="10.85546875" style="172"/>
    <col min="3866" max="3866" width="10.28515625" style="172" customWidth="1"/>
    <col min="3867" max="3869" width="10.85546875" style="172"/>
    <col min="3870" max="3872" width="0" style="172" hidden="1" customWidth="1"/>
    <col min="3873" max="4092" width="10.85546875" style="172"/>
    <col min="4093" max="4093" width="3.42578125" style="172" customWidth="1"/>
    <col min="4094" max="4094" width="25.28515625" style="172" customWidth="1"/>
    <col min="4095" max="4095" width="15.140625" style="172" customWidth="1"/>
    <col min="4096" max="4096" width="14.140625" style="172" customWidth="1"/>
    <col min="4097" max="4097" width="17.5703125" style="172" customWidth="1"/>
    <col min="4098" max="4099" width="14.85546875" style="172" customWidth="1"/>
    <col min="4100" max="4100" width="14.140625" style="172" customWidth="1"/>
    <col min="4101" max="4101" width="13.5703125" style="172" customWidth="1"/>
    <col min="4102" max="4103" width="13.85546875" style="172" customWidth="1"/>
    <col min="4104" max="4104" width="10.42578125" style="172" customWidth="1"/>
    <col min="4105" max="4105" width="13.140625" style="172" customWidth="1"/>
    <col min="4106" max="4106" width="14" style="172" customWidth="1"/>
    <col min="4107" max="4107" width="9.28515625" style="172" customWidth="1"/>
    <col min="4108" max="4108" width="13.5703125" style="172" customWidth="1"/>
    <col min="4109" max="4110" width="13.28515625" style="172" customWidth="1"/>
    <col min="4111" max="4111" width="8.7109375" style="172" customWidth="1"/>
    <col min="4112" max="4112" width="13.85546875" style="172" customWidth="1"/>
    <col min="4113" max="4113" width="13" style="172" customWidth="1"/>
    <col min="4114" max="4114" width="9.85546875" style="172" customWidth="1"/>
    <col min="4115" max="4117" width="14.28515625" style="172" customWidth="1"/>
    <col min="4118" max="4118" width="10.85546875" style="172"/>
    <col min="4119" max="4119" width="14.42578125" style="172" customWidth="1"/>
    <col min="4120" max="4120" width="13.140625" style="172" customWidth="1"/>
    <col min="4121" max="4121" width="10.85546875" style="172"/>
    <col min="4122" max="4122" width="10.28515625" style="172" customWidth="1"/>
    <col min="4123" max="4125" width="10.85546875" style="172"/>
    <col min="4126" max="4128" width="0" style="172" hidden="1" customWidth="1"/>
    <col min="4129" max="4348" width="10.85546875" style="172"/>
    <col min="4349" max="4349" width="3.42578125" style="172" customWidth="1"/>
    <col min="4350" max="4350" width="25.28515625" style="172" customWidth="1"/>
    <col min="4351" max="4351" width="15.140625" style="172" customWidth="1"/>
    <col min="4352" max="4352" width="14.140625" style="172" customWidth="1"/>
    <col min="4353" max="4353" width="17.5703125" style="172" customWidth="1"/>
    <col min="4354" max="4355" width="14.85546875" style="172" customWidth="1"/>
    <col min="4356" max="4356" width="14.140625" style="172" customWidth="1"/>
    <col min="4357" max="4357" width="13.5703125" style="172" customWidth="1"/>
    <col min="4358" max="4359" width="13.85546875" style="172" customWidth="1"/>
    <col min="4360" max="4360" width="10.42578125" style="172" customWidth="1"/>
    <col min="4361" max="4361" width="13.140625" style="172" customWidth="1"/>
    <col min="4362" max="4362" width="14" style="172" customWidth="1"/>
    <col min="4363" max="4363" width="9.28515625" style="172" customWidth="1"/>
    <col min="4364" max="4364" width="13.5703125" style="172" customWidth="1"/>
    <col min="4365" max="4366" width="13.28515625" style="172" customWidth="1"/>
    <col min="4367" max="4367" width="8.7109375" style="172" customWidth="1"/>
    <col min="4368" max="4368" width="13.85546875" style="172" customWidth="1"/>
    <col min="4369" max="4369" width="13" style="172" customWidth="1"/>
    <col min="4370" max="4370" width="9.85546875" style="172" customWidth="1"/>
    <col min="4371" max="4373" width="14.28515625" style="172" customWidth="1"/>
    <col min="4374" max="4374" width="10.85546875" style="172"/>
    <col min="4375" max="4375" width="14.42578125" style="172" customWidth="1"/>
    <col min="4376" max="4376" width="13.140625" style="172" customWidth="1"/>
    <col min="4377" max="4377" width="10.85546875" style="172"/>
    <col min="4378" max="4378" width="10.28515625" style="172" customWidth="1"/>
    <col min="4379" max="4381" width="10.85546875" style="172"/>
    <col min="4382" max="4384" width="0" style="172" hidden="1" customWidth="1"/>
    <col min="4385" max="4604" width="10.85546875" style="172"/>
    <col min="4605" max="4605" width="3.42578125" style="172" customWidth="1"/>
    <col min="4606" max="4606" width="25.28515625" style="172" customWidth="1"/>
    <col min="4607" max="4607" width="15.140625" style="172" customWidth="1"/>
    <col min="4608" max="4608" width="14.140625" style="172" customWidth="1"/>
    <col min="4609" max="4609" width="17.5703125" style="172" customWidth="1"/>
    <col min="4610" max="4611" width="14.85546875" style="172" customWidth="1"/>
    <col min="4612" max="4612" width="14.140625" style="172" customWidth="1"/>
    <col min="4613" max="4613" width="13.5703125" style="172" customWidth="1"/>
    <col min="4614" max="4615" width="13.85546875" style="172" customWidth="1"/>
    <col min="4616" max="4616" width="10.42578125" style="172" customWidth="1"/>
    <col min="4617" max="4617" width="13.140625" style="172" customWidth="1"/>
    <col min="4618" max="4618" width="14" style="172" customWidth="1"/>
    <col min="4619" max="4619" width="9.28515625" style="172" customWidth="1"/>
    <col min="4620" max="4620" width="13.5703125" style="172" customWidth="1"/>
    <col min="4621" max="4622" width="13.28515625" style="172" customWidth="1"/>
    <col min="4623" max="4623" width="8.7109375" style="172" customWidth="1"/>
    <col min="4624" max="4624" width="13.85546875" style="172" customWidth="1"/>
    <col min="4625" max="4625" width="13" style="172" customWidth="1"/>
    <col min="4626" max="4626" width="9.85546875" style="172" customWidth="1"/>
    <col min="4627" max="4629" width="14.28515625" style="172" customWidth="1"/>
    <col min="4630" max="4630" width="10.85546875" style="172"/>
    <col min="4631" max="4631" width="14.42578125" style="172" customWidth="1"/>
    <col min="4632" max="4632" width="13.140625" style="172" customWidth="1"/>
    <col min="4633" max="4633" width="10.85546875" style="172"/>
    <col min="4634" max="4634" width="10.28515625" style="172" customWidth="1"/>
    <col min="4635" max="4637" width="10.85546875" style="172"/>
    <col min="4638" max="4640" width="0" style="172" hidden="1" customWidth="1"/>
    <col min="4641" max="4860" width="10.85546875" style="172"/>
    <col min="4861" max="4861" width="3.42578125" style="172" customWidth="1"/>
    <col min="4862" max="4862" width="25.28515625" style="172" customWidth="1"/>
    <col min="4863" max="4863" width="15.140625" style="172" customWidth="1"/>
    <col min="4864" max="4864" width="14.140625" style="172" customWidth="1"/>
    <col min="4865" max="4865" width="17.5703125" style="172" customWidth="1"/>
    <col min="4866" max="4867" width="14.85546875" style="172" customWidth="1"/>
    <col min="4868" max="4868" width="14.140625" style="172" customWidth="1"/>
    <col min="4869" max="4869" width="13.5703125" style="172" customWidth="1"/>
    <col min="4870" max="4871" width="13.85546875" style="172" customWidth="1"/>
    <col min="4872" max="4872" width="10.42578125" style="172" customWidth="1"/>
    <col min="4873" max="4873" width="13.140625" style="172" customWidth="1"/>
    <col min="4874" max="4874" width="14" style="172" customWidth="1"/>
    <col min="4875" max="4875" width="9.28515625" style="172" customWidth="1"/>
    <col min="4876" max="4876" width="13.5703125" style="172" customWidth="1"/>
    <col min="4877" max="4878" width="13.28515625" style="172" customWidth="1"/>
    <col min="4879" max="4879" width="8.7109375" style="172" customWidth="1"/>
    <col min="4880" max="4880" width="13.85546875" style="172" customWidth="1"/>
    <col min="4881" max="4881" width="13" style="172" customWidth="1"/>
    <col min="4882" max="4882" width="9.85546875" style="172" customWidth="1"/>
    <col min="4883" max="4885" width="14.28515625" style="172" customWidth="1"/>
    <col min="4886" max="4886" width="10.85546875" style="172"/>
    <col min="4887" max="4887" width="14.42578125" style="172" customWidth="1"/>
    <col min="4888" max="4888" width="13.140625" style="172" customWidth="1"/>
    <col min="4889" max="4889" width="10.85546875" style="172"/>
    <col min="4890" max="4890" width="10.28515625" style="172" customWidth="1"/>
    <col min="4891" max="4893" width="10.85546875" style="172"/>
    <col min="4894" max="4896" width="0" style="172" hidden="1" customWidth="1"/>
    <col min="4897" max="5116" width="10.85546875" style="172"/>
    <col min="5117" max="5117" width="3.42578125" style="172" customWidth="1"/>
    <col min="5118" max="5118" width="25.28515625" style="172" customWidth="1"/>
    <col min="5119" max="5119" width="15.140625" style="172" customWidth="1"/>
    <col min="5120" max="5120" width="14.140625" style="172" customWidth="1"/>
    <col min="5121" max="5121" width="17.5703125" style="172" customWidth="1"/>
    <col min="5122" max="5123" width="14.85546875" style="172" customWidth="1"/>
    <col min="5124" max="5124" width="14.140625" style="172" customWidth="1"/>
    <col min="5125" max="5125" width="13.5703125" style="172" customWidth="1"/>
    <col min="5126" max="5127" width="13.85546875" style="172" customWidth="1"/>
    <col min="5128" max="5128" width="10.42578125" style="172" customWidth="1"/>
    <col min="5129" max="5129" width="13.140625" style="172" customWidth="1"/>
    <col min="5130" max="5130" width="14" style="172" customWidth="1"/>
    <col min="5131" max="5131" width="9.28515625" style="172" customWidth="1"/>
    <col min="5132" max="5132" width="13.5703125" style="172" customWidth="1"/>
    <col min="5133" max="5134" width="13.28515625" style="172" customWidth="1"/>
    <col min="5135" max="5135" width="8.7109375" style="172" customWidth="1"/>
    <col min="5136" max="5136" width="13.85546875" style="172" customWidth="1"/>
    <col min="5137" max="5137" width="13" style="172" customWidth="1"/>
    <col min="5138" max="5138" width="9.85546875" style="172" customWidth="1"/>
    <col min="5139" max="5141" width="14.28515625" style="172" customWidth="1"/>
    <col min="5142" max="5142" width="10.85546875" style="172"/>
    <col min="5143" max="5143" width="14.42578125" style="172" customWidth="1"/>
    <col min="5144" max="5144" width="13.140625" style="172" customWidth="1"/>
    <col min="5145" max="5145" width="10.85546875" style="172"/>
    <col min="5146" max="5146" width="10.28515625" style="172" customWidth="1"/>
    <col min="5147" max="5149" width="10.85546875" style="172"/>
    <col min="5150" max="5152" width="0" style="172" hidden="1" customWidth="1"/>
    <col min="5153" max="5372" width="10.85546875" style="172"/>
    <col min="5373" max="5373" width="3.42578125" style="172" customWidth="1"/>
    <col min="5374" max="5374" width="25.28515625" style="172" customWidth="1"/>
    <col min="5375" max="5375" width="15.140625" style="172" customWidth="1"/>
    <col min="5376" max="5376" width="14.140625" style="172" customWidth="1"/>
    <col min="5377" max="5377" width="17.5703125" style="172" customWidth="1"/>
    <col min="5378" max="5379" width="14.85546875" style="172" customWidth="1"/>
    <col min="5380" max="5380" width="14.140625" style="172" customWidth="1"/>
    <col min="5381" max="5381" width="13.5703125" style="172" customWidth="1"/>
    <col min="5382" max="5383" width="13.85546875" style="172" customWidth="1"/>
    <col min="5384" max="5384" width="10.42578125" style="172" customWidth="1"/>
    <col min="5385" max="5385" width="13.140625" style="172" customWidth="1"/>
    <col min="5386" max="5386" width="14" style="172" customWidth="1"/>
    <col min="5387" max="5387" width="9.28515625" style="172" customWidth="1"/>
    <col min="5388" max="5388" width="13.5703125" style="172" customWidth="1"/>
    <col min="5389" max="5390" width="13.28515625" style="172" customWidth="1"/>
    <col min="5391" max="5391" width="8.7109375" style="172" customWidth="1"/>
    <col min="5392" max="5392" width="13.85546875" style="172" customWidth="1"/>
    <col min="5393" max="5393" width="13" style="172" customWidth="1"/>
    <col min="5394" max="5394" width="9.85546875" style="172" customWidth="1"/>
    <col min="5395" max="5397" width="14.28515625" style="172" customWidth="1"/>
    <col min="5398" max="5398" width="10.85546875" style="172"/>
    <col min="5399" max="5399" width="14.42578125" style="172" customWidth="1"/>
    <col min="5400" max="5400" width="13.140625" style="172" customWidth="1"/>
    <col min="5401" max="5401" width="10.85546875" style="172"/>
    <col min="5402" max="5402" width="10.28515625" style="172" customWidth="1"/>
    <col min="5403" max="5405" width="10.85546875" style="172"/>
    <col min="5406" max="5408" width="0" style="172" hidden="1" customWidth="1"/>
    <col min="5409" max="5628" width="10.85546875" style="172"/>
    <col min="5629" max="5629" width="3.42578125" style="172" customWidth="1"/>
    <col min="5630" max="5630" width="25.28515625" style="172" customWidth="1"/>
    <col min="5631" max="5631" width="15.140625" style="172" customWidth="1"/>
    <col min="5632" max="5632" width="14.140625" style="172" customWidth="1"/>
    <col min="5633" max="5633" width="17.5703125" style="172" customWidth="1"/>
    <col min="5634" max="5635" width="14.85546875" style="172" customWidth="1"/>
    <col min="5636" max="5636" width="14.140625" style="172" customWidth="1"/>
    <col min="5637" max="5637" width="13.5703125" style="172" customWidth="1"/>
    <col min="5638" max="5639" width="13.85546875" style="172" customWidth="1"/>
    <col min="5640" max="5640" width="10.42578125" style="172" customWidth="1"/>
    <col min="5641" max="5641" width="13.140625" style="172" customWidth="1"/>
    <col min="5642" max="5642" width="14" style="172" customWidth="1"/>
    <col min="5643" max="5643" width="9.28515625" style="172" customWidth="1"/>
    <col min="5644" max="5644" width="13.5703125" style="172" customWidth="1"/>
    <col min="5645" max="5646" width="13.28515625" style="172" customWidth="1"/>
    <col min="5647" max="5647" width="8.7109375" style="172" customWidth="1"/>
    <col min="5648" max="5648" width="13.85546875" style="172" customWidth="1"/>
    <col min="5649" max="5649" width="13" style="172" customWidth="1"/>
    <col min="5650" max="5650" width="9.85546875" style="172" customWidth="1"/>
    <col min="5651" max="5653" width="14.28515625" style="172" customWidth="1"/>
    <col min="5654" max="5654" width="10.85546875" style="172"/>
    <col min="5655" max="5655" width="14.42578125" style="172" customWidth="1"/>
    <col min="5656" max="5656" width="13.140625" style="172" customWidth="1"/>
    <col min="5657" max="5657" width="10.85546875" style="172"/>
    <col min="5658" max="5658" width="10.28515625" style="172" customWidth="1"/>
    <col min="5659" max="5661" width="10.85546875" style="172"/>
    <col min="5662" max="5664" width="0" style="172" hidden="1" customWidth="1"/>
    <col min="5665" max="5884" width="10.85546875" style="172"/>
    <col min="5885" max="5885" width="3.42578125" style="172" customWidth="1"/>
    <col min="5886" max="5886" width="25.28515625" style="172" customWidth="1"/>
    <col min="5887" max="5887" width="15.140625" style="172" customWidth="1"/>
    <col min="5888" max="5888" width="14.140625" style="172" customWidth="1"/>
    <col min="5889" max="5889" width="17.5703125" style="172" customWidth="1"/>
    <col min="5890" max="5891" width="14.85546875" style="172" customWidth="1"/>
    <col min="5892" max="5892" width="14.140625" style="172" customWidth="1"/>
    <col min="5893" max="5893" width="13.5703125" style="172" customWidth="1"/>
    <col min="5894" max="5895" width="13.85546875" style="172" customWidth="1"/>
    <col min="5896" max="5896" width="10.42578125" style="172" customWidth="1"/>
    <col min="5897" max="5897" width="13.140625" style="172" customWidth="1"/>
    <col min="5898" max="5898" width="14" style="172" customWidth="1"/>
    <col min="5899" max="5899" width="9.28515625" style="172" customWidth="1"/>
    <col min="5900" max="5900" width="13.5703125" style="172" customWidth="1"/>
    <col min="5901" max="5902" width="13.28515625" style="172" customWidth="1"/>
    <col min="5903" max="5903" width="8.7109375" style="172" customWidth="1"/>
    <col min="5904" max="5904" width="13.85546875" style="172" customWidth="1"/>
    <col min="5905" max="5905" width="13" style="172" customWidth="1"/>
    <col min="5906" max="5906" width="9.85546875" style="172" customWidth="1"/>
    <col min="5907" max="5909" width="14.28515625" style="172" customWidth="1"/>
    <col min="5910" max="5910" width="10.85546875" style="172"/>
    <col min="5911" max="5911" width="14.42578125" style="172" customWidth="1"/>
    <col min="5912" max="5912" width="13.140625" style="172" customWidth="1"/>
    <col min="5913" max="5913" width="10.85546875" style="172"/>
    <col min="5914" max="5914" width="10.28515625" style="172" customWidth="1"/>
    <col min="5915" max="5917" width="10.85546875" style="172"/>
    <col min="5918" max="5920" width="0" style="172" hidden="1" customWidth="1"/>
    <col min="5921" max="6140" width="10.85546875" style="172"/>
    <col min="6141" max="6141" width="3.42578125" style="172" customWidth="1"/>
    <col min="6142" max="6142" width="25.28515625" style="172" customWidth="1"/>
    <col min="6143" max="6143" width="15.140625" style="172" customWidth="1"/>
    <col min="6144" max="6144" width="14.140625" style="172" customWidth="1"/>
    <col min="6145" max="6145" width="17.5703125" style="172" customWidth="1"/>
    <col min="6146" max="6147" width="14.85546875" style="172" customWidth="1"/>
    <col min="6148" max="6148" width="14.140625" style="172" customWidth="1"/>
    <col min="6149" max="6149" width="13.5703125" style="172" customWidth="1"/>
    <col min="6150" max="6151" width="13.85546875" style="172" customWidth="1"/>
    <col min="6152" max="6152" width="10.42578125" style="172" customWidth="1"/>
    <col min="6153" max="6153" width="13.140625" style="172" customWidth="1"/>
    <col min="6154" max="6154" width="14" style="172" customWidth="1"/>
    <col min="6155" max="6155" width="9.28515625" style="172" customWidth="1"/>
    <col min="6156" max="6156" width="13.5703125" style="172" customWidth="1"/>
    <col min="6157" max="6158" width="13.28515625" style="172" customWidth="1"/>
    <col min="6159" max="6159" width="8.7109375" style="172" customWidth="1"/>
    <col min="6160" max="6160" width="13.85546875" style="172" customWidth="1"/>
    <col min="6161" max="6161" width="13" style="172" customWidth="1"/>
    <col min="6162" max="6162" width="9.85546875" style="172" customWidth="1"/>
    <col min="6163" max="6165" width="14.28515625" style="172" customWidth="1"/>
    <col min="6166" max="6166" width="10.85546875" style="172"/>
    <col min="6167" max="6167" width="14.42578125" style="172" customWidth="1"/>
    <col min="6168" max="6168" width="13.140625" style="172" customWidth="1"/>
    <col min="6169" max="6169" width="10.85546875" style="172"/>
    <col min="6170" max="6170" width="10.28515625" style="172" customWidth="1"/>
    <col min="6171" max="6173" width="10.85546875" style="172"/>
    <col min="6174" max="6176" width="0" style="172" hidden="1" customWidth="1"/>
    <col min="6177" max="6396" width="10.85546875" style="172"/>
    <col min="6397" max="6397" width="3.42578125" style="172" customWidth="1"/>
    <col min="6398" max="6398" width="25.28515625" style="172" customWidth="1"/>
    <col min="6399" max="6399" width="15.140625" style="172" customWidth="1"/>
    <col min="6400" max="6400" width="14.140625" style="172" customWidth="1"/>
    <col min="6401" max="6401" width="17.5703125" style="172" customWidth="1"/>
    <col min="6402" max="6403" width="14.85546875" style="172" customWidth="1"/>
    <col min="6404" max="6404" width="14.140625" style="172" customWidth="1"/>
    <col min="6405" max="6405" width="13.5703125" style="172" customWidth="1"/>
    <col min="6406" max="6407" width="13.85546875" style="172" customWidth="1"/>
    <col min="6408" max="6408" width="10.42578125" style="172" customWidth="1"/>
    <col min="6409" max="6409" width="13.140625" style="172" customWidth="1"/>
    <col min="6410" max="6410" width="14" style="172" customWidth="1"/>
    <col min="6411" max="6411" width="9.28515625" style="172" customWidth="1"/>
    <col min="6412" max="6412" width="13.5703125" style="172" customWidth="1"/>
    <col min="6413" max="6414" width="13.28515625" style="172" customWidth="1"/>
    <col min="6415" max="6415" width="8.7109375" style="172" customWidth="1"/>
    <col min="6416" max="6416" width="13.85546875" style="172" customWidth="1"/>
    <col min="6417" max="6417" width="13" style="172" customWidth="1"/>
    <col min="6418" max="6418" width="9.85546875" style="172" customWidth="1"/>
    <col min="6419" max="6421" width="14.28515625" style="172" customWidth="1"/>
    <col min="6422" max="6422" width="10.85546875" style="172"/>
    <col min="6423" max="6423" width="14.42578125" style="172" customWidth="1"/>
    <col min="6424" max="6424" width="13.140625" style="172" customWidth="1"/>
    <col min="6425" max="6425" width="10.85546875" style="172"/>
    <col min="6426" max="6426" width="10.28515625" style="172" customWidth="1"/>
    <col min="6427" max="6429" width="10.85546875" style="172"/>
    <col min="6430" max="6432" width="0" style="172" hidden="1" customWidth="1"/>
    <col min="6433" max="6652" width="10.85546875" style="172"/>
    <col min="6653" max="6653" width="3.42578125" style="172" customWidth="1"/>
    <col min="6654" max="6654" width="25.28515625" style="172" customWidth="1"/>
    <col min="6655" max="6655" width="15.140625" style="172" customWidth="1"/>
    <col min="6656" max="6656" width="14.140625" style="172" customWidth="1"/>
    <col min="6657" max="6657" width="17.5703125" style="172" customWidth="1"/>
    <col min="6658" max="6659" width="14.85546875" style="172" customWidth="1"/>
    <col min="6660" max="6660" width="14.140625" style="172" customWidth="1"/>
    <col min="6661" max="6661" width="13.5703125" style="172" customWidth="1"/>
    <col min="6662" max="6663" width="13.85546875" style="172" customWidth="1"/>
    <col min="6664" max="6664" width="10.42578125" style="172" customWidth="1"/>
    <col min="6665" max="6665" width="13.140625" style="172" customWidth="1"/>
    <col min="6666" max="6666" width="14" style="172" customWidth="1"/>
    <col min="6667" max="6667" width="9.28515625" style="172" customWidth="1"/>
    <col min="6668" max="6668" width="13.5703125" style="172" customWidth="1"/>
    <col min="6669" max="6670" width="13.28515625" style="172" customWidth="1"/>
    <col min="6671" max="6671" width="8.7109375" style="172" customWidth="1"/>
    <col min="6672" max="6672" width="13.85546875" style="172" customWidth="1"/>
    <col min="6673" max="6673" width="13" style="172" customWidth="1"/>
    <col min="6674" max="6674" width="9.85546875" style="172" customWidth="1"/>
    <col min="6675" max="6677" width="14.28515625" style="172" customWidth="1"/>
    <col min="6678" max="6678" width="10.85546875" style="172"/>
    <col min="6679" max="6679" width="14.42578125" style="172" customWidth="1"/>
    <col min="6680" max="6680" width="13.140625" style="172" customWidth="1"/>
    <col min="6681" max="6681" width="10.85546875" style="172"/>
    <col min="6682" max="6682" width="10.28515625" style="172" customWidth="1"/>
    <col min="6683" max="6685" width="10.85546875" style="172"/>
    <col min="6686" max="6688" width="0" style="172" hidden="1" customWidth="1"/>
    <col min="6689" max="6908" width="10.85546875" style="172"/>
    <col min="6909" max="6909" width="3.42578125" style="172" customWidth="1"/>
    <col min="6910" max="6910" width="25.28515625" style="172" customWidth="1"/>
    <col min="6911" max="6911" width="15.140625" style="172" customWidth="1"/>
    <col min="6912" max="6912" width="14.140625" style="172" customWidth="1"/>
    <col min="6913" max="6913" width="17.5703125" style="172" customWidth="1"/>
    <col min="6914" max="6915" width="14.85546875" style="172" customWidth="1"/>
    <col min="6916" max="6916" width="14.140625" style="172" customWidth="1"/>
    <col min="6917" max="6917" width="13.5703125" style="172" customWidth="1"/>
    <col min="6918" max="6919" width="13.85546875" style="172" customWidth="1"/>
    <col min="6920" max="6920" width="10.42578125" style="172" customWidth="1"/>
    <col min="6921" max="6921" width="13.140625" style="172" customWidth="1"/>
    <col min="6922" max="6922" width="14" style="172" customWidth="1"/>
    <col min="6923" max="6923" width="9.28515625" style="172" customWidth="1"/>
    <col min="6924" max="6924" width="13.5703125" style="172" customWidth="1"/>
    <col min="6925" max="6926" width="13.28515625" style="172" customWidth="1"/>
    <col min="6927" max="6927" width="8.7109375" style="172" customWidth="1"/>
    <col min="6928" max="6928" width="13.85546875" style="172" customWidth="1"/>
    <col min="6929" max="6929" width="13" style="172" customWidth="1"/>
    <col min="6930" max="6930" width="9.85546875" style="172" customWidth="1"/>
    <col min="6931" max="6933" width="14.28515625" style="172" customWidth="1"/>
    <col min="6934" max="6934" width="10.85546875" style="172"/>
    <col min="6935" max="6935" width="14.42578125" style="172" customWidth="1"/>
    <col min="6936" max="6936" width="13.140625" style="172" customWidth="1"/>
    <col min="6937" max="6937" width="10.85546875" style="172"/>
    <col min="6938" max="6938" width="10.28515625" style="172" customWidth="1"/>
    <col min="6939" max="6941" width="10.85546875" style="172"/>
    <col min="6942" max="6944" width="0" style="172" hidden="1" customWidth="1"/>
    <col min="6945" max="7164" width="10.85546875" style="172"/>
    <col min="7165" max="7165" width="3.42578125" style="172" customWidth="1"/>
    <col min="7166" max="7166" width="25.28515625" style="172" customWidth="1"/>
    <col min="7167" max="7167" width="15.140625" style="172" customWidth="1"/>
    <col min="7168" max="7168" width="14.140625" style="172" customWidth="1"/>
    <col min="7169" max="7169" width="17.5703125" style="172" customWidth="1"/>
    <col min="7170" max="7171" width="14.85546875" style="172" customWidth="1"/>
    <col min="7172" max="7172" width="14.140625" style="172" customWidth="1"/>
    <col min="7173" max="7173" width="13.5703125" style="172" customWidth="1"/>
    <col min="7174" max="7175" width="13.85546875" style="172" customWidth="1"/>
    <col min="7176" max="7176" width="10.42578125" style="172" customWidth="1"/>
    <col min="7177" max="7177" width="13.140625" style="172" customWidth="1"/>
    <col min="7178" max="7178" width="14" style="172" customWidth="1"/>
    <col min="7179" max="7179" width="9.28515625" style="172" customWidth="1"/>
    <col min="7180" max="7180" width="13.5703125" style="172" customWidth="1"/>
    <col min="7181" max="7182" width="13.28515625" style="172" customWidth="1"/>
    <col min="7183" max="7183" width="8.7109375" style="172" customWidth="1"/>
    <col min="7184" max="7184" width="13.85546875" style="172" customWidth="1"/>
    <col min="7185" max="7185" width="13" style="172" customWidth="1"/>
    <col min="7186" max="7186" width="9.85546875" style="172" customWidth="1"/>
    <col min="7187" max="7189" width="14.28515625" style="172" customWidth="1"/>
    <col min="7190" max="7190" width="10.85546875" style="172"/>
    <col min="7191" max="7191" width="14.42578125" style="172" customWidth="1"/>
    <col min="7192" max="7192" width="13.140625" style="172" customWidth="1"/>
    <col min="7193" max="7193" width="10.85546875" style="172"/>
    <col min="7194" max="7194" width="10.28515625" style="172" customWidth="1"/>
    <col min="7195" max="7197" width="10.85546875" style="172"/>
    <col min="7198" max="7200" width="0" style="172" hidden="1" customWidth="1"/>
    <col min="7201" max="7420" width="10.85546875" style="172"/>
    <col min="7421" max="7421" width="3.42578125" style="172" customWidth="1"/>
    <col min="7422" max="7422" width="25.28515625" style="172" customWidth="1"/>
    <col min="7423" max="7423" width="15.140625" style="172" customWidth="1"/>
    <col min="7424" max="7424" width="14.140625" style="172" customWidth="1"/>
    <col min="7425" max="7425" width="17.5703125" style="172" customWidth="1"/>
    <col min="7426" max="7427" width="14.85546875" style="172" customWidth="1"/>
    <col min="7428" max="7428" width="14.140625" style="172" customWidth="1"/>
    <col min="7429" max="7429" width="13.5703125" style="172" customWidth="1"/>
    <col min="7430" max="7431" width="13.85546875" style="172" customWidth="1"/>
    <col min="7432" max="7432" width="10.42578125" style="172" customWidth="1"/>
    <col min="7433" max="7433" width="13.140625" style="172" customWidth="1"/>
    <col min="7434" max="7434" width="14" style="172" customWidth="1"/>
    <col min="7435" max="7435" width="9.28515625" style="172" customWidth="1"/>
    <col min="7436" max="7436" width="13.5703125" style="172" customWidth="1"/>
    <col min="7437" max="7438" width="13.28515625" style="172" customWidth="1"/>
    <col min="7439" max="7439" width="8.7109375" style="172" customWidth="1"/>
    <col min="7440" max="7440" width="13.85546875" style="172" customWidth="1"/>
    <col min="7441" max="7441" width="13" style="172" customWidth="1"/>
    <col min="7442" max="7442" width="9.85546875" style="172" customWidth="1"/>
    <col min="7443" max="7445" width="14.28515625" style="172" customWidth="1"/>
    <col min="7446" max="7446" width="10.85546875" style="172"/>
    <col min="7447" max="7447" width="14.42578125" style="172" customWidth="1"/>
    <col min="7448" max="7448" width="13.140625" style="172" customWidth="1"/>
    <col min="7449" max="7449" width="10.85546875" style="172"/>
    <col min="7450" max="7450" width="10.28515625" style="172" customWidth="1"/>
    <col min="7451" max="7453" width="10.85546875" style="172"/>
    <col min="7454" max="7456" width="0" style="172" hidden="1" customWidth="1"/>
    <col min="7457" max="7676" width="10.85546875" style="172"/>
    <col min="7677" max="7677" width="3.42578125" style="172" customWidth="1"/>
    <col min="7678" max="7678" width="25.28515625" style="172" customWidth="1"/>
    <col min="7679" max="7679" width="15.140625" style="172" customWidth="1"/>
    <col min="7680" max="7680" width="14.140625" style="172" customWidth="1"/>
    <col min="7681" max="7681" width="17.5703125" style="172" customWidth="1"/>
    <col min="7682" max="7683" width="14.85546875" style="172" customWidth="1"/>
    <col min="7684" max="7684" width="14.140625" style="172" customWidth="1"/>
    <col min="7685" max="7685" width="13.5703125" style="172" customWidth="1"/>
    <col min="7686" max="7687" width="13.85546875" style="172" customWidth="1"/>
    <col min="7688" max="7688" width="10.42578125" style="172" customWidth="1"/>
    <col min="7689" max="7689" width="13.140625" style="172" customWidth="1"/>
    <col min="7690" max="7690" width="14" style="172" customWidth="1"/>
    <col min="7691" max="7691" width="9.28515625" style="172" customWidth="1"/>
    <col min="7692" max="7692" width="13.5703125" style="172" customWidth="1"/>
    <col min="7693" max="7694" width="13.28515625" style="172" customWidth="1"/>
    <col min="7695" max="7695" width="8.7109375" style="172" customWidth="1"/>
    <col min="7696" max="7696" width="13.85546875" style="172" customWidth="1"/>
    <col min="7697" max="7697" width="13" style="172" customWidth="1"/>
    <col min="7698" max="7698" width="9.85546875" style="172" customWidth="1"/>
    <col min="7699" max="7701" width="14.28515625" style="172" customWidth="1"/>
    <col min="7702" max="7702" width="10.85546875" style="172"/>
    <col min="7703" max="7703" width="14.42578125" style="172" customWidth="1"/>
    <col min="7704" max="7704" width="13.140625" style="172" customWidth="1"/>
    <col min="7705" max="7705" width="10.85546875" style="172"/>
    <col min="7706" max="7706" width="10.28515625" style="172" customWidth="1"/>
    <col min="7707" max="7709" width="10.85546875" style="172"/>
    <col min="7710" max="7712" width="0" style="172" hidden="1" customWidth="1"/>
    <col min="7713" max="7932" width="10.85546875" style="172"/>
    <col min="7933" max="7933" width="3.42578125" style="172" customWidth="1"/>
    <col min="7934" max="7934" width="25.28515625" style="172" customWidth="1"/>
    <col min="7935" max="7935" width="15.140625" style="172" customWidth="1"/>
    <col min="7936" max="7936" width="14.140625" style="172" customWidth="1"/>
    <col min="7937" max="7937" width="17.5703125" style="172" customWidth="1"/>
    <col min="7938" max="7939" width="14.85546875" style="172" customWidth="1"/>
    <col min="7940" max="7940" width="14.140625" style="172" customWidth="1"/>
    <col min="7941" max="7941" width="13.5703125" style="172" customWidth="1"/>
    <col min="7942" max="7943" width="13.85546875" style="172" customWidth="1"/>
    <col min="7944" max="7944" width="10.42578125" style="172" customWidth="1"/>
    <col min="7945" max="7945" width="13.140625" style="172" customWidth="1"/>
    <col min="7946" max="7946" width="14" style="172" customWidth="1"/>
    <col min="7947" max="7947" width="9.28515625" style="172" customWidth="1"/>
    <col min="7948" max="7948" width="13.5703125" style="172" customWidth="1"/>
    <col min="7949" max="7950" width="13.28515625" style="172" customWidth="1"/>
    <col min="7951" max="7951" width="8.7109375" style="172" customWidth="1"/>
    <col min="7952" max="7952" width="13.85546875" style="172" customWidth="1"/>
    <col min="7953" max="7953" width="13" style="172" customWidth="1"/>
    <col min="7954" max="7954" width="9.85546875" style="172" customWidth="1"/>
    <col min="7955" max="7957" width="14.28515625" style="172" customWidth="1"/>
    <col min="7958" max="7958" width="10.85546875" style="172"/>
    <col min="7959" max="7959" width="14.42578125" style="172" customWidth="1"/>
    <col min="7960" max="7960" width="13.140625" style="172" customWidth="1"/>
    <col min="7961" max="7961" width="10.85546875" style="172"/>
    <col min="7962" max="7962" width="10.28515625" style="172" customWidth="1"/>
    <col min="7963" max="7965" width="10.85546875" style="172"/>
    <col min="7966" max="7968" width="0" style="172" hidden="1" customWidth="1"/>
    <col min="7969" max="8188" width="10.85546875" style="172"/>
    <col min="8189" max="8189" width="3.42578125" style="172" customWidth="1"/>
    <col min="8190" max="8190" width="25.28515625" style="172" customWidth="1"/>
    <col min="8191" max="8191" width="15.140625" style="172" customWidth="1"/>
    <col min="8192" max="8192" width="14.140625" style="172" customWidth="1"/>
    <col min="8193" max="8193" width="17.5703125" style="172" customWidth="1"/>
    <col min="8194" max="8195" width="14.85546875" style="172" customWidth="1"/>
    <col min="8196" max="8196" width="14.140625" style="172" customWidth="1"/>
    <col min="8197" max="8197" width="13.5703125" style="172" customWidth="1"/>
    <col min="8198" max="8199" width="13.85546875" style="172" customWidth="1"/>
    <col min="8200" max="8200" width="10.42578125" style="172" customWidth="1"/>
    <col min="8201" max="8201" width="13.140625" style="172" customWidth="1"/>
    <col min="8202" max="8202" width="14" style="172" customWidth="1"/>
    <col min="8203" max="8203" width="9.28515625" style="172" customWidth="1"/>
    <col min="8204" max="8204" width="13.5703125" style="172" customWidth="1"/>
    <col min="8205" max="8206" width="13.28515625" style="172" customWidth="1"/>
    <col min="8207" max="8207" width="8.7109375" style="172" customWidth="1"/>
    <col min="8208" max="8208" width="13.85546875" style="172" customWidth="1"/>
    <col min="8209" max="8209" width="13" style="172" customWidth="1"/>
    <col min="8210" max="8210" width="9.85546875" style="172" customWidth="1"/>
    <col min="8211" max="8213" width="14.28515625" style="172" customWidth="1"/>
    <col min="8214" max="8214" width="10.85546875" style="172"/>
    <col min="8215" max="8215" width="14.42578125" style="172" customWidth="1"/>
    <col min="8216" max="8216" width="13.140625" style="172" customWidth="1"/>
    <col min="8217" max="8217" width="10.85546875" style="172"/>
    <col min="8218" max="8218" width="10.28515625" style="172" customWidth="1"/>
    <col min="8219" max="8221" width="10.85546875" style="172"/>
    <col min="8222" max="8224" width="0" style="172" hidden="1" customWidth="1"/>
    <col min="8225" max="8444" width="10.85546875" style="172"/>
    <col min="8445" max="8445" width="3.42578125" style="172" customWidth="1"/>
    <col min="8446" max="8446" width="25.28515625" style="172" customWidth="1"/>
    <col min="8447" max="8447" width="15.140625" style="172" customWidth="1"/>
    <col min="8448" max="8448" width="14.140625" style="172" customWidth="1"/>
    <col min="8449" max="8449" width="17.5703125" style="172" customWidth="1"/>
    <col min="8450" max="8451" width="14.85546875" style="172" customWidth="1"/>
    <col min="8452" max="8452" width="14.140625" style="172" customWidth="1"/>
    <col min="8453" max="8453" width="13.5703125" style="172" customWidth="1"/>
    <col min="8454" max="8455" width="13.85546875" style="172" customWidth="1"/>
    <col min="8456" max="8456" width="10.42578125" style="172" customWidth="1"/>
    <col min="8457" max="8457" width="13.140625" style="172" customWidth="1"/>
    <col min="8458" max="8458" width="14" style="172" customWidth="1"/>
    <col min="8459" max="8459" width="9.28515625" style="172" customWidth="1"/>
    <col min="8460" max="8460" width="13.5703125" style="172" customWidth="1"/>
    <col min="8461" max="8462" width="13.28515625" style="172" customWidth="1"/>
    <col min="8463" max="8463" width="8.7109375" style="172" customWidth="1"/>
    <col min="8464" max="8464" width="13.85546875" style="172" customWidth="1"/>
    <col min="8465" max="8465" width="13" style="172" customWidth="1"/>
    <col min="8466" max="8466" width="9.85546875" style="172" customWidth="1"/>
    <col min="8467" max="8469" width="14.28515625" style="172" customWidth="1"/>
    <col min="8470" max="8470" width="10.85546875" style="172"/>
    <col min="8471" max="8471" width="14.42578125" style="172" customWidth="1"/>
    <col min="8472" max="8472" width="13.140625" style="172" customWidth="1"/>
    <col min="8473" max="8473" width="10.85546875" style="172"/>
    <col min="8474" max="8474" width="10.28515625" style="172" customWidth="1"/>
    <col min="8475" max="8477" width="10.85546875" style="172"/>
    <col min="8478" max="8480" width="0" style="172" hidden="1" customWidth="1"/>
    <col min="8481" max="8700" width="10.85546875" style="172"/>
    <col min="8701" max="8701" width="3.42578125" style="172" customWidth="1"/>
    <col min="8702" max="8702" width="25.28515625" style="172" customWidth="1"/>
    <col min="8703" max="8703" width="15.140625" style="172" customWidth="1"/>
    <col min="8704" max="8704" width="14.140625" style="172" customWidth="1"/>
    <col min="8705" max="8705" width="17.5703125" style="172" customWidth="1"/>
    <col min="8706" max="8707" width="14.85546875" style="172" customWidth="1"/>
    <col min="8708" max="8708" width="14.140625" style="172" customWidth="1"/>
    <col min="8709" max="8709" width="13.5703125" style="172" customWidth="1"/>
    <col min="8710" max="8711" width="13.85546875" style="172" customWidth="1"/>
    <col min="8712" max="8712" width="10.42578125" style="172" customWidth="1"/>
    <col min="8713" max="8713" width="13.140625" style="172" customWidth="1"/>
    <col min="8714" max="8714" width="14" style="172" customWidth="1"/>
    <col min="8715" max="8715" width="9.28515625" style="172" customWidth="1"/>
    <col min="8716" max="8716" width="13.5703125" style="172" customWidth="1"/>
    <col min="8717" max="8718" width="13.28515625" style="172" customWidth="1"/>
    <col min="8719" max="8719" width="8.7109375" style="172" customWidth="1"/>
    <col min="8720" max="8720" width="13.85546875" style="172" customWidth="1"/>
    <col min="8721" max="8721" width="13" style="172" customWidth="1"/>
    <col min="8722" max="8722" width="9.85546875" style="172" customWidth="1"/>
    <col min="8723" max="8725" width="14.28515625" style="172" customWidth="1"/>
    <col min="8726" max="8726" width="10.85546875" style="172"/>
    <col min="8727" max="8727" width="14.42578125" style="172" customWidth="1"/>
    <col min="8728" max="8728" width="13.140625" style="172" customWidth="1"/>
    <col min="8729" max="8729" width="10.85546875" style="172"/>
    <col min="8730" max="8730" width="10.28515625" style="172" customWidth="1"/>
    <col min="8731" max="8733" width="10.85546875" style="172"/>
    <col min="8734" max="8736" width="0" style="172" hidden="1" customWidth="1"/>
    <col min="8737" max="8956" width="10.85546875" style="172"/>
    <col min="8957" max="8957" width="3.42578125" style="172" customWidth="1"/>
    <col min="8958" max="8958" width="25.28515625" style="172" customWidth="1"/>
    <col min="8959" max="8959" width="15.140625" style="172" customWidth="1"/>
    <col min="8960" max="8960" width="14.140625" style="172" customWidth="1"/>
    <col min="8961" max="8961" width="17.5703125" style="172" customWidth="1"/>
    <col min="8962" max="8963" width="14.85546875" style="172" customWidth="1"/>
    <col min="8964" max="8964" width="14.140625" style="172" customWidth="1"/>
    <col min="8965" max="8965" width="13.5703125" style="172" customWidth="1"/>
    <col min="8966" max="8967" width="13.85546875" style="172" customWidth="1"/>
    <col min="8968" max="8968" width="10.42578125" style="172" customWidth="1"/>
    <col min="8969" max="8969" width="13.140625" style="172" customWidth="1"/>
    <col min="8970" max="8970" width="14" style="172" customWidth="1"/>
    <col min="8971" max="8971" width="9.28515625" style="172" customWidth="1"/>
    <col min="8972" max="8972" width="13.5703125" style="172" customWidth="1"/>
    <col min="8973" max="8974" width="13.28515625" style="172" customWidth="1"/>
    <col min="8975" max="8975" width="8.7109375" style="172" customWidth="1"/>
    <col min="8976" max="8976" width="13.85546875" style="172" customWidth="1"/>
    <col min="8977" max="8977" width="13" style="172" customWidth="1"/>
    <col min="8978" max="8978" width="9.85546875" style="172" customWidth="1"/>
    <col min="8979" max="8981" width="14.28515625" style="172" customWidth="1"/>
    <col min="8982" max="8982" width="10.85546875" style="172"/>
    <col min="8983" max="8983" width="14.42578125" style="172" customWidth="1"/>
    <col min="8984" max="8984" width="13.140625" style="172" customWidth="1"/>
    <col min="8985" max="8985" width="10.85546875" style="172"/>
    <col min="8986" max="8986" width="10.28515625" style="172" customWidth="1"/>
    <col min="8987" max="8989" width="10.85546875" style="172"/>
    <col min="8990" max="8992" width="0" style="172" hidden="1" customWidth="1"/>
    <col min="8993" max="9212" width="10.85546875" style="172"/>
    <col min="9213" max="9213" width="3.42578125" style="172" customWidth="1"/>
    <col min="9214" max="9214" width="25.28515625" style="172" customWidth="1"/>
    <col min="9215" max="9215" width="15.140625" style="172" customWidth="1"/>
    <col min="9216" max="9216" width="14.140625" style="172" customWidth="1"/>
    <col min="9217" max="9217" width="17.5703125" style="172" customWidth="1"/>
    <col min="9218" max="9219" width="14.85546875" style="172" customWidth="1"/>
    <col min="9220" max="9220" width="14.140625" style="172" customWidth="1"/>
    <col min="9221" max="9221" width="13.5703125" style="172" customWidth="1"/>
    <col min="9222" max="9223" width="13.85546875" style="172" customWidth="1"/>
    <col min="9224" max="9224" width="10.42578125" style="172" customWidth="1"/>
    <col min="9225" max="9225" width="13.140625" style="172" customWidth="1"/>
    <col min="9226" max="9226" width="14" style="172" customWidth="1"/>
    <col min="9227" max="9227" width="9.28515625" style="172" customWidth="1"/>
    <col min="9228" max="9228" width="13.5703125" style="172" customWidth="1"/>
    <col min="9229" max="9230" width="13.28515625" style="172" customWidth="1"/>
    <col min="9231" max="9231" width="8.7109375" style="172" customWidth="1"/>
    <col min="9232" max="9232" width="13.85546875" style="172" customWidth="1"/>
    <col min="9233" max="9233" width="13" style="172" customWidth="1"/>
    <col min="9234" max="9234" width="9.85546875" style="172" customWidth="1"/>
    <col min="9235" max="9237" width="14.28515625" style="172" customWidth="1"/>
    <col min="9238" max="9238" width="10.85546875" style="172"/>
    <col min="9239" max="9239" width="14.42578125" style="172" customWidth="1"/>
    <col min="9240" max="9240" width="13.140625" style="172" customWidth="1"/>
    <col min="9241" max="9241" width="10.85546875" style="172"/>
    <col min="9242" max="9242" width="10.28515625" style="172" customWidth="1"/>
    <col min="9243" max="9245" width="10.85546875" style="172"/>
    <col min="9246" max="9248" width="0" style="172" hidden="1" customWidth="1"/>
    <col min="9249" max="9468" width="10.85546875" style="172"/>
    <col min="9469" max="9469" width="3.42578125" style="172" customWidth="1"/>
    <col min="9470" max="9470" width="25.28515625" style="172" customWidth="1"/>
    <col min="9471" max="9471" width="15.140625" style="172" customWidth="1"/>
    <col min="9472" max="9472" width="14.140625" style="172" customWidth="1"/>
    <col min="9473" max="9473" width="17.5703125" style="172" customWidth="1"/>
    <col min="9474" max="9475" width="14.85546875" style="172" customWidth="1"/>
    <col min="9476" max="9476" width="14.140625" style="172" customWidth="1"/>
    <col min="9477" max="9477" width="13.5703125" style="172" customWidth="1"/>
    <col min="9478" max="9479" width="13.85546875" style="172" customWidth="1"/>
    <col min="9480" max="9480" width="10.42578125" style="172" customWidth="1"/>
    <col min="9481" max="9481" width="13.140625" style="172" customWidth="1"/>
    <col min="9482" max="9482" width="14" style="172" customWidth="1"/>
    <col min="9483" max="9483" width="9.28515625" style="172" customWidth="1"/>
    <col min="9484" max="9484" width="13.5703125" style="172" customWidth="1"/>
    <col min="9485" max="9486" width="13.28515625" style="172" customWidth="1"/>
    <col min="9487" max="9487" width="8.7109375" style="172" customWidth="1"/>
    <col min="9488" max="9488" width="13.85546875" style="172" customWidth="1"/>
    <col min="9489" max="9489" width="13" style="172" customWidth="1"/>
    <col min="9490" max="9490" width="9.85546875" style="172" customWidth="1"/>
    <col min="9491" max="9493" width="14.28515625" style="172" customWidth="1"/>
    <col min="9494" max="9494" width="10.85546875" style="172"/>
    <col min="9495" max="9495" width="14.42578125" style="172" customWidth="1"/>
    <col min="9496" max="9496" width="13.140625" style="172" customWidth="1"/>
    <col min="9497" max="9497" width="10.85546875" style="172"/>
    <col min="9498" max="9498" width="10.28515625" style="172" customWidth="1"/>
    <col min="9499" max="9501" width="10.85546875" style="172"/>
    <col min="9502" max="9504" width="0" style="172" hidden="1" customWidth="1"/>
    <col min="9505" max="9724" width="10.85546875" style="172"/>
    <col min="9725" max="9725" width="3.42578125" style="172" customWidth="1"/>
    <col min="9726" max="9726" width="25.28515625" style="172" customWidth="1"/>
    <col min="9727" max="9727" width="15.140625" style="172" customWidth="1"/>
    <col min="9728" max="9728" width="14.140625" style="172" customWidth="1"/>
    <col min="9729" max="9729" width="17.5703125" style="172" customWidth="1"/>
    <col min="9730" max="9731" width="14.85546875" style="172" customWidth="1"/>
    <col min="9732" max="9732" width="14.140625" style="172" customWidth="1"/>
    <col min="9733" max="9733" width="13.5703125" style="172" customWidth="1"/>
    <col min="9734" max="9735" width="13.85546875" style="172" customWidth="1"/>
    <col min="9736" max="9736" width="10.42578125" style="172" customWidth="1"/>
    <col min="9737" max="9737" width="13.140625" style="172" customWidth="1"/>
    <col min="9738" max="9738" width="14" style="172" customWidth="1"/>
    <col min="9739" max="9739" width="9.28515625" style="172" customWidth="1"/>
    <col min="9740" max="9740" width="13.5703125" style="172" customWidth="1"/>
    <col min="9741" max="9742" width="13.28515625" style="172" customWidth="1"/>
    <col min="9743" max="9743" width="8.7109375" style="172" customWidth="1"/>
    <col min="9744" max="9744" width="13.85546875" style="172" customWidth="1"/>
    <col min="9745" max="9745" width="13" style="172" customWidth="1"/>
    <col min="9746" max="9746" width="9.85546875" style="172" customWidth="1"/>
    <col min="9747" max="9749" width="14.28515625" style="172" customWidth="1"/>
    <col min="9750" max="9750" width="10.85546875" style="172"/>
    <col min="9751" max="9751" width="14.42578125" style="172" customWidth="1"/>
    <col min="9752" max="9752" width="13.140625" style="172" customWidth="1"/>
    <col min="9753" max="9753" width="10.85546875" style="172"/>
    <col min="9754" max="9754" width="10.28515625" style="172" customWidth="1"/>
    <col min="9755" max="9757" width="10.85546875" style="172"/>
    <col min="9758" max="9760" width="0" style="172" hidden="1" customWidth="1"/>
    <col min="9761" max="9980" width="10.85546875" style="172"/>
    <col min="9981" max="9981" width="3.42578125" style="172" customWidth="1"/>
    <col min="9982" max="9982" width="25.28515625" style="172" customWidth="1"/>
    <col min="9983" max="9983" width="15.140625" style="172" customWidth="1"/>
    <col min="9984" max="9984" width="14.140625" style="172" customWidth="1"/>
    <col min="9985" max="9985" width="17.5703125" style="172" customWidth="1"/>
    <col min="9986" max="9987" width="14.85546875" style="172" customWidth="1"/>
    <col min="9988" max="9988" width="14.140625" style="172" customWidth="1"/>
    <col min="9989" max="9989" width="13.5703125" style="172" customWidth="1"/>
    <col min="9990" max="9991" width="13.85546875" style="172" customWidth="1"/>
    <col min="9992" max="9992" width="10.42578125" style="172" customWidth="1"/>
    <col min="9993" max="9993" width="13.140625" style="172" customWidth="1"/>
    <col min="9994" max="9994" width="14" style="172" customWidth="1"/>
    <col min="9995" max="9995" width="9.28515625" style="172" customWidth="1"/>
    <col min="9996" max="9996" width="13.5703125" style="172" customWidth="1"/>
    <col min="9997" max="9998" width="13.28515625" style="172" customWidth="1"/>
    <col min="9999" max="9999" width="8.7109375" style="172" customWidth="1"/>
    <col min="10000" max="10000" width="13.85546875" style="172" customWidth="1"/>
    <col min="10001" max="10001" width="13" style="172" customWidth="1"/>
    <col min="10002" max="10002" width="9.85546875" style="172" customWidth="1"/>
    <col min="10003" max="10005" width="14.28515625" style="172" customWidth="1"/>
    <col min="10006" max="10006" width="10.85546875" style="172"/>
    <col min="10007" max="10007" width="14.42578125" style="172" customWidth="1"/>
    <col min="10008" max="10008" width="13.140625" style="172" customWidth="1"/>
    <col min="10009" max="10009" width="10.85546875" style="172"/>
    <col min="10010" max="10010" width="10.28515625" style="172" customWidth="1"/>
    <col min="10011" max="10013" width="10.85546875" style="172"/>
    <col min="10014" max="10016" width="0" style="172" hidden="1" customWidth="1"/>
    <col min="10017" max="10236" width="10.85546875" style="172"/>
    <col min="10237" max="10237" width="3.42578125" style="172" customWidth="1"/>
    <col min="10238" max="10238" width="25.28515625" style="172" customWidth="1"/>
    <col min="10239" max="10239" width="15.140625" style="172" customWidth="1"/>
    <col min="10240" max="10240" width="14.140625" style="172" customWidth="1"/>
    <col min="10241" max="10241" width="17.5703125" style="172" customWidth="1"/>
    <col min="10242" max="10243" width="14.85546875" style="172" customWidth="1"/>
    <col min="10244" max="10244" width="14.140625" style="172" customWidth="1"/>
    <col min="10245" max="10245" width="13.5703125" style="172" customWidth="1"/>
    <col min="10246" max="10247" width="13.85546875" style="172" customWidth="1"/>
    <col min="10248" max="10248" width="10.42578125" style="172" customWidth="1"/>
    <col min="10249" max="10249" width="13.140625" style="172" customWidth="1"/>
    <col min="10250" max="10250" width="14" style="172" customWidth="1"/>
    <col min="10251" max="10251" width="9.28515625" style="172" customWidth="1"/>
    <col min="10252" max="10252" width="13.5703125" style="172" customWidth="1"/>
    <col min="10253" max="10254" width="13.28515625" style="172" customWidth="1"/>
    <col min="10255" max="10255" width="8.7109375" style="172" customWidth="1"/>
    <col min="10256" max="10256" width="13.85546875" style="172" customWidth="1"/>
    <col min="10257" max="10257" width="13" style="172" customWidth="1"/>
    <col min="10258" max="10258" width="9.85546875" style="172" customWidth="1"/>
    <col min="10259" max="10261" width="14.28515625" style="172" customWidth="1"/>
    <col min="10262" max="10262" width="10.85546875" style="172"/>
    <col min="10263" max="10263" width="14.42578125" style="172" customWidth="1"/>
    <col min="10264" max="10264" width="13.140625" style="172" customWidth="1"/>
    <col min="10265" max="10265" width="10.85546875" style="172"/>
    <col min="10266" max="10266" width="10.28515625" style="172" customWidth="1"/>
    <col min="10267" max="10269" width="10.85546875" style="172"/>
    <col min="10270" max="10272" width="0" style="172" hidden="1" customWidth="1"/>
    <col min="10273" max="10492" width="10.85546875" style="172"/>
    <col min="10493" max="10493" width="3.42578125" style="172" customWidth="1"/>
    <col min="10494" max="10494" width="25.28515625" style="172" customWidth="1"/>
    <col min="10495" max="10495" width="15.140625" style="172" customWidth="1"/>
    <col min="10496" max="10496" width="14.140625" style="172" customWidth="1"/>
    <col min="10497" max="10497" width="17.5703125" style="172" customWidth="1"/>
    <col min="10498" max="10499" width="14.85546875" style="172" customWidth="1"/>
    <col min="10500" max="10500" width="14.140625" style="172" customWidth="1"/>
    <col min="10501" max="10501" width="13.5703125" style="172" customWidth="1"/>
    <col min="10502" max="10503" width="13.85546875" style="172" customWidth="1"/>
    <col min="10504" max="10504" width="10.42578125" style="172" customWidth="1"/>
    <col min="10505" max="10505" width="13.140625" style="172" customWidth="1"/>
    <col min="10506" max="10506" width="14" style="172" customWidth="1"/>
    <col min="10507" max="10507" width="9.28515625" style="172" customWidth="1"/>
    <col min="10508" max="10508" width="13.5703125" style="172" customWidth="1"/>
    <col min="10509" max="10510" width="13.28515625" style="172" customWidth="1"/>
    <col min="10511" max="10511" width="8.7109375" style="172" customWidth="1"/>
    <col min="10512" max="10512" width="13.85546875" style="172" customWidth="1"/>
    <col min="10513" max="10513" width="13" style="172" customWidth="1"/>
    <col min="10514" max="10514" width="9.85546875" style="172" customWidth="1"/>
    <col min="10515" max="10517" width="14.28515625" style="172" customWidth="1"/>
    <col min="10518" max="10518" width="10.85546875" style="172"/>
    <col min="10519" max="10519" width="14.42578125" style="172" customWidth="1"/>
    <col min="10520" max="10520" width="13.140625" style="172" customWidth="1"/>
    <col min="10521" max="10521" width="10.85546875" style="172"/>
    <col min="10522" max="10522" width="10.28515625" style="172" customWidth="1"/>
    <col min="10523" max="10525" width="10.85546875" style="172"/>
    <col min="10526" max="10528" width="0" style="172" hidden="1" customWidth="1"/>
    <col min="10529" max="10748" width="10.85546875" style="172"/>
    <col min="10749" max="10749" width="3.42578125" style="172" customWidth="1"/>
    <col min="10750" max="10750" width="25.28515625" style="172" customWidth="1"/>
    <col min="10751" max="10751" width="15.140625" style="172" customWidth="1"/>
    <col min="10752" max="10752" width="14.140625" style="172" customWidth="1"/>
    <col min="10753" max="10753" width="17.5703125" style="172" customWidth="1"/>
    <col min="10754" max="10755" width="14.85546875" style="172" customWidth="1"/>
    <col min="10756" max="10756" width="14.140625" style="172" customWidth="1"/>
    <col min="10757" max="10757" width="13.5703125" style="172" customWidth="1"/>
    <col min="10758" max="10759" width="13.85546875" style="172" customWidth="1"/>
    <col min="10760" max="10760" width="10.42578125" style="172" customWidth="1"/>
    <col min="10761" max="10761" width="13.140625" style="172" customWidth="1"/>
    <col min="10762" max="10762" width="14" style="172" customWidth="1"/>
    <col min="10763" max="10763" width="9.28515625" style="172" customWidth="1"/>
    <col min="10764" max="10764" width="13.5703125" style="172" customWidth="1"/>
    <col min="10765" max="10766" width="13.28515625" style="172" customWidth="1"/>
    <col min="10767" max="10767" width="8.7109375" style="172" customWidth="1"/>
    <col min="10768" max="10768" width="13.85546875" style="172" customWidth="1"/>
    <col min="10769" max="10769" width="13" style="172" customWidth="1"/>
    <col min="10770" max="10770" width="9.85546875" style="172" customWidth="1"/>
    <col min="10771" max="10773" width="14.28515625" style="172" customWidth="1"/>
    <col min="10774" max="10774" width="10.85546875" style="172"/>
    <col min="10775" max="10775" width="14.42578125" style="172" customWidth="1"/>
    <col min="10776" max="10776" width="13.140625" style="172" customWidth="1"/>
    <col min="10777" max="10777" width="10.85546875" style="172"/>
    <col min="10778" max="10778" width="10.28515625" style="172" customWidth="1"/>
    <col min="10779" max="10781" width="10.85546875" style="172"/>
    <col min="10782" max="10784" width="0" style="172" hidden="1" customWidth="1"/>
    <col min="10785" max="11004" width="10.85546875" style="172"/>
    <col min="11005" max="11005" width="3.42578125" style="172" customWidth="1"/>
    <col min="11006" max="11006" width="25.28515625" style="172" customWidth="1"/>
    <col min="11007" max="11007" width="15.140625" style="172" customWidth="1"/>
    <col min="11008" max="11008" width="14.140625" style="172" customWidth="1"/>
    <col min="11009" max="11009" width="17.5703125" style="172" customWidth="1"/>
    <col min="11010" max="11011" width="14.85546875" style="172" customWidth="1"/>
    <col min="11012" max="11012" width="14.140625" style="172" customWidth="1"/>
    <col min="11013" max="11013" width="13.5703125" style="172" customWidth="1"/>
    <col min="11014" max="11015" width="13.85546875" style="172" customWidth="1"/>
    <col min="11016" max="11016" width="10.42578125" style="172" customWidth="1"/>
    <col min="11017" max="11017" width="13.140625" style="172" customWidth="1"/>
    <col min="11018" max="11018" width="14" style="172" customWidth="1"/>
    <col min="11019" max="11019" width="9.28515625" style="172" customWidth="1"/>
    <col min="11020" max="11020" width="13.5703125" style="172" customWidth="1"/>
    <col min="11021" max="11022" width="13.28515625" style="172" customWidth="1"/>
    <col min="11023" max="11023" width="8.7109375" style="172" customWidth="1"/>
    <col min="11024" max="11024" width="13.85546875" style="172" customWidth="1"/>
    <col min="11025" max="11025" width="13" style="172" customWidth="1"/>
    <col min="11026" max="11026" width="9.85546875" style="172" customWidth="1"/>
    <col min="11027" max="11029" width="14.28515625" style="172" customWidth="1"/>
    <col min="11030" max="11030" width="10.85546875" style="172"/>
    <col min="11031" max="11031" width="14.42578125" style="172" customWidth="1"/>
    <col min="11032" max="11032" width="13.140625" style="172" customWidth="1"/>
    <col min="11033" max="11033" width="10.85546875" style="172"/>
    <col min="11034" max="11034" width="10.28515625" style="172" customWidth="1"/>
    <col min="11035" max="11037" width="10.85546875" style="172"/>
    <col min="11038" max="11040" width="0" style="172" hidden="1" customWidth="1"/>
    <col min="11041" max="11260" width="10.85546875" style="172"/>
    <col min="11261" max="11261" width="3.42578125" style="172" customWidth="1"/>
    <col min="11262" max="11262" width="25.28515625" style="172" customWidth="1"/>
    <col min="11263" max="11263" width="15.140625" style="172" customWidth="1"/>
    <col min="11264" max="11264" width="14.140625" style="172" customWidth="1"/>
    <col min="11265" max="11265" width="17.5703125" style="172" customWidth="1"/>
    <col min="11266" max="11267" width="14.85546875" style="172" customWidth="1"/>
    <col min="11268" max="11268" width="14.140625" style="172" customWidth="1"/>
    <col min="11269" max="11269" width="13.5703125" style="172" customWidth="1"/>
    <col min="11270" max="11271" width="13.85546875" style="172" customWidth="1"/>
    <col min="11272" max="11272" width="10.42578125" style="172" customWidth="1"/>
    <col min="11273" max="11273" width="13.140625" style="172" customWidth="1"/>
    <col min="11274" max="11274" width="14" style="172" customWidth="1"/>
    <col min="11275" max="11275" width="9.28515625" style="172" customWidth="1"/>
    <col min="11276" max="11276" width="13.5703125" style="172" customWidth="1"/>
    <col min="11277" max="11278" width="13.28515625" style="172" customWidth="1"/>
    <col min="11279" max="11279" width="8.7109375" style="172" customWidth="1"/>
    <col min="11280" max="11280" width="13.85546875" style="172" customWidth="1"/>
    <col min="11281" max="11281" width="13" style="172" customWidth="1"/>
    <col min="11282" max="11282" width="9.85546875" style="172" customWidth="1"/>
    <col min="11283" max="11285" width="14.28515625" style="172" customWidth="1"/>
    <col min="11286" max="11286" width="10.85546875" style="172"/>
    <col min="11287" max="11287" width="14.42578125" style="172" customWidth="1"/>
    <col min="11288" max="11288" width="13.140625" style="172" customWidth="1"/>
    <col min="11289" max="11289" width="10.85546875" style="172"/>
    <col min="11290" max="11290" width="10.28515625" style="172" customWidth="1"/>
    <col min="11291" max="11293" width="10.85546875" style="172"/>
    <col min="11294" max="11296" width="0" style="172" hidden="1" customWidth="1"/>
    <col min="11297" max="11516" width="10.85546875" style="172"/>
    <col min="11517" max="11517" width="3.42578125" style="172" customWidth="1"/>
    <col min="11518" max="11518" width="25.28515625" style="172" customWidth="1"/>
    <col min="11519" max="11519" width="15.140625" style="172" customWidth="1"/>
    <col min="11520" max="11520" width="14.140625" style="172" customWidth="1"/>
    <col min="11521" max="11521" width="17.5703125" style="172" customWidth="1"/>
    <col min="11522" max="11523" width="14.85546875" style="172" customWidth="1"/>
    <col min="11524" max="11524" width="14.140625" style="172" customWidth="1"/>
    <col min="11525" max="11525" width="13.5703125" style="172" customWidth="1"/>
    <col min="11526" max="11527" width="13.85546875" style="172" customWidth="1"/>
    <col min="11528" max="11528" width="10.42578125" style="172" customWidth="1"/>
    <col min="11529" max="11529" width="13.140625" style="172" customWidth="1"/>
    <col min="11530" max="11530" width="14" style="172" customWidth="1"/>
    <col min="11531" max="11531" width="9.28515625" style="172" customWidth="1"/>
    <col min="11532" max="11532" width="13.5703125" style="172" customWidth="1"/>
    <col min="11533" max="11534" width="13.28515625" style="172" customWidth="1"/>
    <col min="11535" max="11535" width="8.7109375" style="172" customWidth="1"/>
    <col min="11536" max="11536" width="13.85546875" style="172" customWidth="1"/>
    <col min="11537" max="11537" width="13" style="172" customWidth="1"/>
    <col min="11538" max="11538" width="9.85546875" style="172" customWidth="1"/>
    <col min="11539" max="11541" width="14.28515625" style="172" customWidth="1"/>
    <col min="11542" max="11542" width="10.85546875" style="172"/>
    <col min="11543" max="11543" width="14.42578125" style="172" customWidth="1"/>
    <col min="11544" max="11544" width="13.140625" style="172" customWidth="1"/>
    <col min="11545" max="11545" width="10.85546875" style="172"/>
    <col min="11546" max="11546" width="10.28515625" style="172" customWidth="1"/>
    <col min="11547" max="11549" width="10.85546875" style="172"/>
    <col min="11550" max="11552" width="0" style="172" hidden="1" customWidth="1"/>
    <col min="11553" max="11772" width="10.85546875" style="172"/>
    <col min="11773" max="11773" width="3.42578125" style="172" customWidth="1"/>
    <col min="11774" max="11774" width="25.28515625" style="172" customWidth="1"/>
    <col min="11775" max="11775" width="15.140625" style="172" customWidth="1"/>
    <col min="11776" max="11776" width="14.140625" style="172" customWidth="1"/>
    <col min="11777" max="11777" width="17.5703125" style="172" customWidth="1"/>
    <col min="11778" max="11779" width="14.85546875" style="172" customWidth="1"/>
    <col min="11780" max="11780" width="14.140625" style="172" customWidth="1"/>
    <col min="11781" max="11781" width="13.5703125" style="172" customWidth="1"/>
    <col min="11782" max="11783" width="13.85546875" style="172" customWidth="1"/>
    <col min="11784" max="11784" width="10.42578125" style="172" customWidth="1"/>
    <col min="11785" max="11785" width="13.140625" style="172" customWidth="1"/>
    <col min="11786" max="11786" width="14" style="172" customWidth="1"/>
    <col min="11787" max="11787" width="9.28515625" style="172" customWidth="1"/>
    <col min="11788" max="11788" width="13.5703125" style="172" customWidth="1"/>
    <col min="11789" max="11790" width="13.28515625" style="172" customWidth="1"/>
    <col min="11791" max="11791" width="8.7109375" style="172" customWidth="1"/>
    <col min="11792" max="11792" width="13.85546875" style="172" customWidth="1"/>
    <col min="11793" max="11793" width="13" style="172" customWidth="1"/>
    <col min="11794" max="11794" width="9.85546875" style="172" customWidth="1"/>
    <col min="11795" max="11797" width="14.28515625" style="172" customWidth="1"/>
    <col min="11798" max="11798" width="10.85546875" style="172"/>
    <col min="11799" max="11799" width="14.42578125" style="172" customWidth="1"/>
    <col min="11800" max="11800" width="13.140625" style="172" customWidth="1"/>
    <col min="11801" max="11801" width="10.85546875" style="172"/>
    <col min="11802" max="11802" width="10.28515625" style="172" customWidth="1"/>
    <col min="11803" max="11805" width="10.85546875" style="172"/>
    <col min="11806" max="11808" width="0" style="172" hidden="1" customWidth="1"/>
    <col min="11809" max="12028" width="10.85546875" style="172"/>
    <col min="12029" max="12029" width="3.42578125" style="172" customWidth="1"/>
    <col min="12030" max="12030" width="25.28515625" style="172" customWidth="1"/>
    <col min="12031" max="12031" width="15.140625" style="172" customWidth="1"/>
    <col min="12032" max="12032" width="14.140625" style="172" customWidth="1"/>
    <col min="12033" max="12033" width="17.5703125" style="172" customWidth="1"/>
    <col min="12034" max="12035" width="14.85546875" style="172" customWidth="1"/>
    <col min="12036" max="12036" width="14.140625" style="172" customWidth="1"/>
    <col min="12037" max="12037" width="13.5703125" style="172" customWidth="1"/>
    <col min="12038" max="12039" width="13.85546875" style="172" customWidth="1"/>
    <col min="12040" max="12040" width="10.42578125" style="172" customWidth="1"/>
    <col min="12041" max="12041" width="13.140625" style="172" customWidth="1"/>
    <col min="12042" max="12042" width="14" style="172" customWidth="1"/>
    <col min="12043" max="12043" width="9.28515625" style="172" customWidth="1"/>
    <col min="12044" max="12044" width="13.5703125" style="172" customWidth="1"/>
    <col min="12045" max="12046" width="13.28515625" style="172" customWidth="1"/>
    <col min="12047" max="12047" width="8.7109375" style="172" customWidth="1"/>
    <col min="12048" max="12048" width="13.85546875" style="172" customWidth="1"/>
    <col min="12049" max="12049" width="13" style="172" customWidth="1"/>
    <col min="12050" max="12050" width="9.85546875" style="172" customWidth="1"/>
    <col min="12051" max="12053" width="14.28515625" style="172" customWidth="1"/>
    <col min="12054" max="12054" width="10.85546875" style="172"/>
    <col min="12055" max="12055" width="14.42578125" style="172" customWidth="1"/>
    <col min="12056" max="12056" width="13.140625" style="172" customWidth="1"/>
    <col min="12057" max="12057" width="10.85546875" style="172"/>
    <col min="12058" max="12058" width="10.28515625" style="172" customWidth="1"/>
    <col min="12059" max="12061" width="10.85546875" style="172"/>
    <col min="12062" max="12064" width="0" style="172" hidden="1" customWidth="1"/>
    <col min="12065" max="12284" width="10.85546875" style="172"/>
    <col min="12285" max="12285" width="3.42578125" style="172" customWidth="1"/>
    <col min="12286" max="12286" width="25.28515625" style="172" customWidth="1"/>
    <col min="12287" max="12287" width="15.140625" style="172" customWidth="1"/>
    <col min="12288" max="12288" width="14.140625" style="172" customWidth="1"/>
    <col min="12289" max="12289" width="17.5703125" style="172" customWidth="1"/>
    <col min="12290" max="12291" width="14.85546875" style="172" customWidth="1"/>
    <col min="12292" max="12292" width="14.140625" style="172" customWidth="1"/>
    <col min="12293" max="12293" width="13.5703125" style="172" customWidth="1"/>
    <col min="12294" max="12295" width="13.85546875" style="172" customWidth="1"/>
    <col min="12296" max="12296" width="10.42578125" style="172" customWidth="1"/>
    <col min="12297" max="12297" width="13.140625" style="172" customWidth="1"/>
    <col min="12298" max="12298" width="14" style="172" customWidth="1"/>
    <col min="12299" max="12299" width="9.28515625" style="172" customWidth="1"/>
    <col min="12300" max="12300" width="13.5703125" style="172" customWidth="1"/>
    <col min="12301" max="12302" width="13.28515625" style="172" customWidth="1"/>
    <col min="12303" max="12303" width="8.7109375" style="172" customWidth="1"/>
    <col min="12304" max="12304" width="13.85546875" style="172" customWidth="1"/>
    <col min="12305" max="12305" width="13" style="172" customWidth="1"/>
    <col min="12306" max="12306" width="9.85546875" style="172" customWidth="1"/>
    <col min="12307" max="12309" width="14.28515625" style="172" customWidth="1"/>
    <col min="12310" max="12310" width="10.85546875" style="172"/>
    <col min="12311" max="12311" width="14.42578125" style="172" customWidth="1"/>
    <col min="12312" max="12312" width="13.140625" style="172" customWidth="1"/>
    <col min="12313" max="12313" width="10.85546875" style="172"/>
    <col min="12314" max="12314" width="10.28515625" style="172" customWidth="1"/>
    <col min="12315" max="12317" width="10.85546875" style="172"/>
    <col min="12318" max="12320" width="0" style="172" hidden="1" customWidth="1"/>
    <col min="12321" max="12540" width="10.85546875" style="172"/>
    <col min="12541" max="12541" width="3.42578125" style="172" customWidth="1"/>
    <col min="12542" max="12542" width="25.28515625" style="172" customWidth="1"/>
    <col min="12543" max="12543" width="15.140625" style="172" customWidth="1"/>
    <col min="12544" max="12544" width="14.140625" style="172" customWidth="1"/>
    <col min="12545" max="12545" width="17.5703125" style="172" customWidth="1"/>
    <col min="12546" max="12547" width="14.85546875" style="172" customWidth="1"/>
    <col min="12548" max="12548" width="14.140625" style="172" customWidth="1"/>
    <col min="12549" max="12549" width="13.5703125" style="172" customWidth="1"/>
    <col min="12550" max="12551" width="13.85546875" style="172" customWidth="1"/>
    <col min="12552" max="12552" width="10.42578125" style="172" customWidth="1"/>
    <col min="12553" max="12553" width="13.140625" style="172" customWidth="1"/>
    <col min="12554" max="12554" width="14" style="172" customWidth="1"/>
    <col min="12555" max="12555" width="9.28515625" style="172" customWidth="1"/>
    <col min="12556" max="12556" width="13.5703125" style="172" customWidth="1"/>
    <col min="12557" max="12558" width="13.28515625" style="172" customWidth="1"/>
    <col min="12559" max="12559" width="8.7109375" style="172" customWidth="1"/>
    <col min="12560" max="12560" width="13.85546875" style="172" customWidth="1"/>
    <col min="12561" max="12561" width="13" style="172" customWidth="1"/>
    <col min="12562" max="12562" width="9.85546875" style="172" customWidth="1"/>
    <col min="12563" max="12565" width="14.28515625" style="172" customWidth="1"/>
    <col min="12566" max="12566" width="10.85546875" style="172"/>
    <col min="12567" max="12567" width="14.42578125" style="172" customWidth="1"/>
    <col min="12568" max="12568" width="13.140625" style="172" customWidth="1"/>
    <col min="12569" max="12569" width="10.85546875" style="172"/>
    <col min="12570" max="12570" width="10.28515625" style="172" customWidth="1"/>
    <col min="12571" max="12573" width="10.85546875" style="172"/>
    <col min="12574" max="12576" width="0" style="172" hidden="1" customWidth="1"/>
    <col min="12577" max="12796" width="10.85546875" style="172"/>
    <col min="12797" max="12797" width="3.42578125" style="172" customWidth="1"/>
    <col min="12798" max="12798" width="25.28515625" style="172" customWidth="1"/>
    <col min="12799" max="12799" width="15.140625" style="172" customWidth="1"/>
    <col min="12800" max="12800" width="14.140625" style="172" customWidth="1"/>
    <col min="12801" max="12801" width="17.5703125" style="172" customWidth="1"/>
    <col min="12802" max="12803" width="14.85546875" style="172" customWidth="1"/>
    <col min="12804" max="12804" width="14.140625" style="172" customWidth="1"/>
    <col min="12805" max="12805" width="13.5703125" style="172" customWidth="1"/>
    <col min="12806" max="12807" width="13.85546875" style="172" customWidth="1"/>
    <col min="12808" max="12808" width="10.42578125" style="172" customWidth="1"/>
    <col min="12809" max="12809" width="13.140625" style="172" customWidth="1"/>
    <col min="12810" max="12810" width="14" style="172" customWidth="1"/>
    <col min="12811" max="12811" width="9.28515625" style="172" customWidth="1"/>
    <col min="12812" max="12812" width="13.5703125" style="172" customWidth="1"/>
    <col min="12813" max="12814" width="13.28515625" style="172" customWidth="1"/>
    <col min="12815" max="12815" width="8.7109375" style="172" customWidth="1"/>
    <col min="12816" max="12816" width="13.85546875" style="172" customWidth="1"/>
    <col min="12817" max="12817" width="13" style="172" customWidth="1"/>
    <col min="12818" max="12818" width="9.85546875" style="172" customWidth="1"/>
    <col min="12819" max="12821" width="14.28515625" style="172" customWidth="1"/>
    <col min="12822" max="12822" width="10.85546875" style="172"/>
    <col min="12823" max="12823" width="14.42578125" style="172" customWidth="1"/>
    <col min="12824" max="12824" width="13.140625" style="172" customWidth="1"/>
    <col min="12825" max="12825" width="10.85546875" style="172"/>
    <col min="12826" max="12826" width="10.28515625" style="172" customWidth="1"/>
    <col min="12827" max="12829" width="10.85546875" style="172"/>
    <col min="12830" max="12832" width="0" style="172" hidden="1" customWidth="1"/>
    <col min="12833" max="13052" width="10.85546875" style="172"/>
    <col min="13053" max="13053" width="3.42578125" style="172" customWidth="1"/>
    <col min="13054" max="13054" width="25.28515625" style="172" customWidth="1"/>
    <col min="13055" max="13055" width="15.140625" style="172" customWidth="1"/>
    <col min="13056" max="13056" width="14.140625" style="172" customWidth="1"/>
    <col min="13057" max="13057" width="17.5703125" style="172" customWidth="1"/>
    <col min="13058" max="13059" width="14.85546875" style="172" customWidth="1"/>
    <col min="13060" max="13060" width="14.140625" style="172" customWidth="1"/>
    <col min="13061" max="13061" width="13.5703125" style="172" customWidth="1"/>
    <col min="13062" max="13063" width="13.85546875" style="172" customWidth="1"/>
    <col min="13064" max="13064" width="10.42578125" style="172" customWidth="1"/>
    <col min="13065" max="13065" width="13.140625" style="172" customWidth="1"/>
    <col min="13066" max="13066" width="14" style="172" customWidth="1"/>
    <col min="13067" max="13067" width="9.28515625" style="172" customWidth="1"/>
    <col min="13068" max="13068" width="13.5703125" style="172" customWidth="1"/>
    <col min="13069" max="13070" width="13.28515625" style="172" customWidth="1"/>
    <col min="13071" max="13071" width="8.7109375" style="172" customWidth="1"/>
    <col min="13072" max="13072" width="13.85546875" style="172" customWidth="1"/>
    <col min="13073" max="13073" width="13" style="172" customWidth="1"/>
    <col min="13074" max="13074" width="9.85546875" style="172" customWidth="1"/>
    <col min="13075" max="13077" width="14.28515625" style="172" customWidth="1"/>
    <col min="13078" max="13078" width="10.85546875" style="172"/>
    <col min="13079" max="13079" width="14.42578125" style="172" customWidth="1"/>
    <col min="13080" max="13080" width="13.140625" style="172" customWidth="1"/>
    <col min="13081" max="13081" width="10.85546875" style="172"/>
    <col min="13082" max="13082" width="10.28515625" style="172" customWidth="1"/>
    <col min="13083" max="13085" width="10.85546875" style="172"/>
    <col min="13086" max="13088" width="0" style="172" hidden="1" customWidth="1"/>
    <col min="13089" max="13308" width="10.85546875" style="172"/>
    <col min="13309" max="13309" width="3.42578125" style="172" customWidth="1"/>
    <col min="13310" max="13310" width="25.28515625" style="172" customWidth="1"/>
    <col min="13311" max="13311" width="15.140625" style="172" customWidth="1"/>
    <col min="13312" max="13312" width="14.140625" style="172" customWidth="1"/>
    <col min="13313" max="13313" width="17.5703125" style="172" customWidth="1"/>
    <col min="13314" max="13315" width="14.85546875" style="172" customWidth="1"/>
    <col min="13316" max="13316" width="14.140625" style="172" customWidth="1"/>
    <col min="13317" max="13317" width="13.5703125" style="172" customWidth="1"/>
    <col min="13318" max="13319" width="13.85546875" style="172" customWidth="1"/>
    <col min="13320" max="13320" width="10.42578125" style="172" customWidth="1"/>
    <col min="13321" max="13321" width="13.140625" style="172" customWidth="1"/>
    <col min="13322" max="13322" width="14" style="172" customWidth="1"/>
    <col min="13323" max="13323" width="9.28515625" style="172" customWidth="1"/>
    <col min="13324" max="13324" width="13.5703125" style="172" customWidth="1"/>
    <col min="13325" max="13326" width="13.28515625" style="172" customWidth="1"/>
    <col min="13327" max="13327" width="8.7109375" style="172" customWidth="1"/>
    <col min="13328" max="13328" width="13.85546875" style="172" customWidth="1"/>
    <col min="13329" max="13329" width="13" style="172" customWidth="1"/>
    <col min="13330" max="13330" width="9.85546875" style="172" customWidth="1"/>
    <col min="13331" max="13333" width="14.28515625" style="172" customWidth="1"/>
    <col min="13334" max="13334" width="10.85546875" style="172"/>
    <col min="13335" max="13335" width="14.42578125" style="172" customWidth="1"/>
    <col min="13336" max="13336" width="13.140625" style="172" customWidth="1"/>
    <col min="13337" max="13337" width="10.85546875" style="172"/>
    <col min="13338" max="13338" width="10.28515625" style="172" customWidth="1"/>
    <col min="13339" max="13341" width="10.85546875" style="172"/>
    <col min="13342" max="13344" width="0" style="172" hidden="1" customWidth="1"/>
    <col min="13345" max="13564" width="10.85546875" style="172"/>
    <col min="13565" max="13565" width="3.42578125" style="172" customWidth="1"/>
    <col min="13566" max="13566" width="25.28515625" style="172" customWidth="1"/>
    <col min="13567" max="13567" width="15.140625" style="172" customWidth="1"/>
    <col min="13568" max="13568" width="14.140625" style="172" customWidth="1"/>
    <col min="13569" max="13569" width="17.5703125" style="172" customWidth="1"/>
    <col min="13570" max="13571" width="14.85546875" style="172" customWidth="1"/>
    <col min="13572" max="13572" width="14.140625" style="172" customWidth="1"/>
    <col min="13573" max="13573" width="13.5703125" style="172" customWidth="1"/>
    <col min="13574" max="13575" width="13.85546875" style="172" customWidth="1"/>
    <col min="13576" max="13576" width="10.42578125" style="172" customWidth="1"/>
    <col min="13577" max="13577" width="13.140625" style="172" customWidth="1"/>
    <col min="13578" max="13578" width="14" style="172" customWidth="1"/>
    <col min="13579" max="13579" width="9.28515625" style="172" customWidth="1"/>
    <col min="13580" max="13580" width="13.5703125" style="172" customWidth="1"/>
    <col min="13581" max="13582" width="13.28515625" style="172" customWidth="1"/>
    <col min="13583" max="13583" width="8.7109375" style="172" customWidth="1"/>
    <col min="13584" max="13584" width="13.85546875" style="172" customWidth="1"/>
    <col min="13585" max="13585" width="13" style="172" customWidth="1"/>
    <col min="13586" max="13586" width="9.85546875" style="172" customWidth="1"/>
    <col min="13587" max="13589" width="14.28515625" style="172" customWidth="1"/>
    <col min="13590" max="13590" width="10.85546875" style="172"/>
    <col min="13591" max="13591" width="14.42578125" style="172" customWidth="1"/>
    <col min="13592" max="13592" width="13.140625" style="172" customWidth="1"/>
    <col min="13593" max="13593" width="10.85546875" style="172"/>
    <col min="13594" max="13594" width="10.28515625" style="172" customWidth="1"/>
    <col min="13595" max="13597" width="10.85546875" style="172"/>
    <col min="13598" max="13600" width="0" style="172" hidden="1" customWidth="1"/>
    <col min="13601" max="13820" width="10.85546875" style="172"/>
    <col min="13821" max="13821" width="3.42578125" style="172" customWidth="1"/>
    <col min="13822" max="13822" width="25.28515625" style="172" customWidth="1"/>
    <col min="13823" max="13823" width="15.140625" style="172" customWidth="1"/>
    <col min="13824" max="13824" width="14.140625" style="172" customWidth="1"/>
    <col min="13825" max="13825" width="17.5703125" style="172" customWidth="1"/>
    <col min="13826" max="13827" width="14.85546875" style="172" customWidth="1"/>
    <col min="13828" max="13828" width="14.140625" style="172" customWidth="1"/>
    <col min="13829" max="13829" width="13.5703125" style="172" customWidth="1"/>
    <col min="13830" max="13831" width="13.85546875" style="172" customWidth="1"/>
    <col min="13832" max="13832" width="10.42578125" style="172" customWidth="1"/>
    <col min="13833" max="13833" width="13.140625" style="172" customWidth="1"/>
    <col min="13834" max="13834" width="14" style="172" customWidth="1"/>
    <col min="13835" max="13835" width="9.28515625" style="172" customWidth="1"/>
    <col min="13836" max="13836" width="13.5703125" style="172" customWidth="1"/>
    <col min="13837" max="13838" width="13.28515625" style="172" customWidth="1"/>
    <col min="13839" max="13839" width="8.7109375" style="172" customWidth="1"/>
    <col min="13840" max="13840" width="13.85546875" style="172" customWidth="1"/>
    <col min="13841" max="13841" width="13" style="172" customWidth="1"/>
    <col min="13842" max="13842" width="9.85546875" style="172" customWidth="1"/>
    <col min="13843" max="13845" width="14.28515625" style="172" customWidth="1"/>
    <col min="13846" max="13846" width="10.85546875" style="172"/>
    <col min="13847" max="13847" width="14.42578125" style="172" customWidth="1"/>
    <col min="13848" max="13848" width="13.140625" style="172" customWidth="1"/>
    <col min="13849" max="13849" width="10.85546875" style="172"/>
    <col min="13850" max="13850" width="10.28515625" style="172" customWidth="1"/>
    <col min="13851" max="13853" width="10.85546875" style="172"/>
    <col min="13854" max="13856" width="0" style="172" hidden="1" customWidth="1"/>
    <col min="13857" max="14076" width="10.85546875" style="172"/>
    <col min="14077" max="14077" width="3.42578125" style="172" customWidth="1"/>
    <col min="14078" max="14078" width="25.28515625" style="172" customWidth="1"/>
    <col min="14079" max="14079" width="15.140625" style="172" customWidth="1"/>
    <col min="14080" max="14080" width="14.140625" style="172" customWidth="1"/>
    <col min="14081" max="14081" width="17.5703125" style="172" customWidth="1"/>
    <col min="14082" max="14083" width="14.85546875" style="172" customWidth="1"/>
    <col min="14084" max="14084" width="14.140625" style="172" customWidth="1"/>
    <col min="14085" max="14085" width="13.5703125" style="172" customWidth="1"/>
    <col min="14086" max="14087" width="13.85546875" style="172" customWidth="1"/>
    <col min="14088" max="14088" width="10.42578125" style="172" customWidth="1"/>
    <col min="14089" max="14089" width="13.140625" style="172" customWidth="1"/>
    <col min="14090" max="14090" width="14" style="172" customWidth="1"/>
    <col min="14091" max="14091" width="9.28515625" style="172" customWidth="1"/>
    <col min="14092" max="14092" width="13.5703125" style="172" customWidth="1"/>
    <col min="14093" max="14094" width="13.28515625" style="172" customWidth="1"/>
    <col min="14095" max="14095" width="8.7109375" style="172" customWidth="1"/>
    <col min="14096" max="14096" width="13.85546875" style="172" customWidth="1"/>
    <col min="14097" max="14097" width="13" style="172" customWidth="1"/>
    <col min="14098" max="14098" width="9.85546875" style="172" customWidth="1"/>
    <col min="14099" max="14101" width="14.28515625" style="172" customWidth="1"/>
    <col min="14102" max="14102" width="10.85546875" style="172"/>
    <col min="14103" max="14103" width="14.42578125" style="172" customWidth="1"/>
    <col min="14104" max="14104" width="13.140625" style="172" customWidth="1"/>
    <col min="14105" max="14105" width="10.85546875" style="172"/>
    <col min="14106" max="14106" width="10.28515625" style="172" customWidth="1"/>
    <col min="14107" max="14109" width="10.85546875" style="172"/>
    <col min="14110" max="14112" width="0" style="172" hidden="1" customWidth="1"/>
    <col min="14113" max="14332" width="10.85546875" style="172"/>
    <col min="14333" max="14333" width="3.42578125" style="172" customWidth="1"/>
    <col min="14334" max="14334" width="25.28515625" style="172" customWidth="1"/>
    <col min="14335" max="14335" width="15.140625" style="172" customWidth="1"/>
    <col min="14336" max="14336" width="14.140625" style="172" customWidth="1"/>
    <col min="14337" max="14337" width="17.5703125" style="172" customWidth="1"/>
    <col min="14338" max="14339" width="14.85546875" style="172" customWidth="1"/>
    <col min="14340" max="14340" width="14.140625" style="172" customWidth="1"/>
    <col min="14341" max="14341" width="13.5703125" style="172" customWidth="1"/>
    <col min="14342" max="14343" width="13.85546875" style="172" customWidth="1"/>
    <col min="14344" max="14344" width="10.42578125" style="172" customWidth="1"/>
    <col min="14345" max="14345" width="13.140625" style="172" customWidth="1"/>
    <col min="14346" max="14346" width="14" style="172" customWidth="1"/>
    <col min="14347" max="14347" width="9.28515625" style="172" customWidth="1"/>
    <col min="14348" max="14348" width="13.5703125" style="172" customWidth="1"/>
    <col min="14349" max="14350" width="13.28515625" style="172" customWidth="1"/>
    <col min="14351" max="14351" width="8.7109375" style="172" customWidth="1"/>
    <col min="14352" max="14352" width="13.85546875" style="172" customWidth="1"/>
    <col min="14353" max="14353" width="13" style="172" customWidth="1"/>
    <col min="14354" max="14354" width="9.85546875" style="172" customWidth="1"/>
    <col min="14355" max="14357" width="14.28515625" style="172" customWidth="1"/>
    <col min="14358" max="14358" width="10.85546875" style="172"/>
    <col min="14359" max="14359" width="14.42578125" style="172" customWidth="1"/>
    <col min="14360" max="14360" width="13.140625" style="172" customWidth="1"/>
    <col min="14361" max="14361" width="10.85546875" style="172"/>
    <col min="14362" max="14362" width="10.28515625" style="172" customWidth="1"/>
    <col min="14363" max="14365" width="10.85546875" style="172"/>
    <col min="14366" max="14368" width="0" style="172" hidden="1" customWidth="1"/>
    <col min="14369" max="14588" width="10.85546875" style="172"/>
    <col min="14589" max="14589" width="3.42578125" style="172" customWidth="1"/>
    <col min="14590" max="14590" width="25.28515625" style="172" customWidth="1"/>
    <col min="14591" max="14591" width="15.140625" style="172" customWidth="1"/>
    <col min="14592" max="14592" width="14.140625" style="172" customWidth="1"/>
    <col min="14593" max="14593" width="17.5703125" style="172" customWidth="1"/>
    <col min="14594" max="14595" width="14.85546875" style="172" customWidth="1"/>
    <col min="14596" max="14596" width="14.140625" style="172" customWidth="1"/>
    <col min="14597" max="14597" width="13.5703125" style="172" customWidth="1"/>
    <col min="14598" max="14599" width="13.85546875" style="172" customWidth="1"/>
    <col min="14600" max="14600" width="10.42578125" style="172" customWidth="1"/>
    <col min="14601" max="14601" width="13.140625" style="172" customWidth="1"/>
    <col min="14602" max="14602" width="14" style="172" customWidth="1"/>
    <col min="14603" max="14603" width="9.28515625" style="172" customWidth="1"/>
    <col min="14604" max="14604" width="13.5703125" style="172" customWidth="1"/>
    <col min="14605" max="14606" width="13.28515625" style="172" customWidth="1"/>
    <col min="14607" max="14607" width="8.7109375" style="172" customWidth="1"/>
    <col min="14608" max="14608" width="13.85546875" style="172" customWidth="1"/>
    <col min="14609" max="14609" width="13" style="172" customWidth="1"/>
    <col min="14610" max="14610" width="9.85546875" style="172" customWidth="1"/>
    <col min="14611" max="14613" width="14.28515625" style="172" customWidth="1"/>
    <col min="14614" max="14614" width="10.85546875" style="172"/>
    <col min="14615" max="14615" width="14.42578125" style="172" customWidth="1"/>
    <col min="14616" max="14616" width="13.140625" style="172" customWidth="1"/>
    <col min="14617" max="14617" width="10.85546875" style="172"/>
    <col min="14618" max="14618" width="10.28515625" style="172" customWidth="1"/>
    <col min="14619" max="14621" width="10.85546875" style="172"/>
    <col min="14622" max="14624" width="0" style="172" hidden="1" customWidth="1"/>
    <col min="14625" max="14844" width="10.85546875" style="172"/>
    <col min="14845" max="14845" width="3.42578125" style="172" customWidth="1"/>
    <col min="14846" max="14846" width="25.28515625" style="172" customWidth="1"/>
    <col min="14847" max="14847" width="15.140625" style="172" customWidth="1"/>
    <col min="14848" max="14848" width="14.140625" style="172" customWidth="1"/>
    <col min="14849" max="14849" width="17.5703125" style="172" customWidth="1"/>
    <col min="14850" max="14851" width="14.85546875" style="172" customWidth="1"/>
    <col min="14852" max="14852" width="14.140625" style="172" customWidth="1"/>
    <col min="14853" max="14853" width="13.5703125" style="172" customWidth="1"/>
    <col min="14854" max="14855" width="13.85546875" style="172" customWidth="1"/>
    <col min="14856" max="14856" width="10.42578125" style="172" customWidth="1"/>
    <col min="14857" max="14857" width="13.140625" style="172" customWidth="1"/>
    <col min="14858" max="14858" width="14" style="172" customWidth="1"/>
    <col min="14859" max="14859" width="9.28515625" style="172" customWidth="1"/>
    <col min="14860" max="14860" width="13.5703125" style="172" customWidth="1"/>
    <col min="14861" max="14862" width="13.28515625" style="172" customWidth="1"/>
    <col min="14863" max="14863" width="8.7109375" style="172" customWidth="1"/>
    <col min="14864" max="14864" width="13.85546875" style="172" customWidth="1"/>
    <col min="14865" max="14865" width="13" style="172" customWidth="1"/>
    <col min="14866" max="14866" width="9.85546875" style="172" customWidth="1"/>
    <col min="14867" max="14869" width="14.28515625" style="172" customWidth="1"/>
    <col min="14870" max="14870" width="10.85546875" style="172"/>
    <col min="14871" max="14871" width="14.42578125" style="172" customWidth="1"/>
    <col min="14872" max="14872" width="13.140625" style="172" customWidth="1"/>
    <col min="14873" max="14873" width="10.85546875" style="172"/>
    <col min="14874" max="14874" width="10.28515625" style="172" customWidth="1"/>
    <col min="14875" max="14877" width="10.85546875" style="172"/>
    <col min="14878" max="14880" width="0" style="172" hidden="1" customWidth="1"/>
    <col min="14881" max="15100" width="10.85546875" style="172"/>
    <col min="15101" max="15101" width="3.42578125" style="172" customWidth="1"/>
    <col min="15102" max="15102" width="25.28515625" style="172" customWidth="1"/>
    <col min="15103" max="15103" width="15.140625" style="172" customWidth="1"/>
    <col min="15104" max="15104" width="14.140625" style="172" customWidth="1"/>
    <col min="15105" max="15105" width="17.5703125" style="172" customWidth="1"/>
    <col min="15106" max="15107" width="14.85546875" style="172" customWidth="1"/>
    <col min="15108" max="15108" width="14.140625" style="172" customWidth="1"/>
    <col min="15109" max="15109" width="13.5703125" style="172" customWidth="1"/>
    <col min="15110" max="15111" width="13.85546875" style="172" customWidth="1"/>
    <col min="15112" max="15112" width="10.42578125" style="172" customWidth="1"/>
    <col min="15113" max="15113" width="13.140625" style="172" customWidth="1"/>
    <col min="15114" max="15114" width="14" style="172" customWidth="1"/>
    <col min="15115" max="15115" width="9.28515625" style="172" customWidth="1"/>
    <col min="15116" max="15116" width="13.5703125" style="172" customWidth="1"/>
    <col min="15117" max="15118" width="13.28515625" style="172" customWidth="1"/>
    <col min="15119" max="15119" width="8.7109375" style="172" customWidth="1"/>
    <col min="15120" max="15120" width="13.85546875" style="172" customWidth="1"/>
    <col min="15121" max="15121" width="13" style="172" customWidth="1"/>
    <col min="15122" max="15122" width="9.85546875" style="172" customWidth="1"/>
    <col min="15123" max="15125" width="14.28515625" style="172" customWidth="1"/>
    <col min="15126" max="15126" width="10.85546875" style="172"/>
    <col min="15127" max="15127" width="14.42578125" style="172" customWidth="1"/>
    <col min="15128" max="15128" width="13.140625" style="172" customWidth="1"/>
    <col min="15129" max="15129" width="10.85546875" style="172"/>
    <col min="15130" max="15130" width="10.28515625" style="172" customWidth="1"/>
    <col min="15131" max="15133" width="10.85546875" style="172"/>
    <col min="15134" max="15136" width="0" style="172" hidden="1" customWidth="1"/>
    <col min="15137" max="15356" width="10.85546875" style="172"/>
    <col min="15357" max="15357" width="3.42578125" style="172" customWidth="1"/>
    <col min="15358" max="15358" width="25.28515625" style="172" customWidth="1"/>
    <col min="15359" max="15359" width="15.140625" style="172" customWidth="1"/>
    <col min="15360" max="15360" width="14.140625" style="172" customWidth="1"/>
    <col min="15361" max="15361" width="17.5703125" style="172" customWidth="1"/>
    <col min="15362" max="15363" width="14.85546875" style="172" customWidth="1"/>
    <col min="15364" max="15364" width="14.140625" style="172" customWidth="1"/>
    <col min="15365" max="15365" width="13.5703125" style="172" customWidth="1"/>
    <col min="15366" max="15367" width="13.85546875" style="172" customWidth="1"/>
    <col min="15368" max="15368" width="10.42578125" style="172" customWidth="1"/>
    <col min="15369" max="15369" width="13.140625" style="172" customWidth="1"/>
    <col min="15370" max="15370" width="14" style="172" customWidth="1"/>
    <col min="15371" max="15371" width="9.28515625" style="172" customWidth="1"/>
    <col min="15372" max="15372" width="13.5703125" style="172" customWidth="1"/>
    <col min="15373" max="15374" width="13.28515625" style="172" customWidth="1"/>
    <col min="15375" max="15375" width="8.7109375" style="172" customWidth="1"/>
    <col min="15376" max="15376" width="13.85546875" style="172" customWidth="1"/>
    <col min="15377" max="15377" width="13" style="172" customWidth="1"/>
    <col min="15378" max="15378" width="9.85546875" style="172" customWidth="1"/>
    <col min="15379" max="15381" width="14.28515625" style="172" customWidth="1"/>
    <col min="15382" max="15382" width="10.85546875" style="172"/>
    <col min="15383" max="15383" width="14.42578125" style="172" customWidth="1"/>
    <col min="15384" max="15384" width="13.140625" style="172" customWidth="1"/>
    <col min="15385" max="15385" width="10.85546875" style="172"/>
    <col min="15386" max="15386" width="10.28515625" style="172" customWidth="1"/>
    <col min="15387" max="15389" width="10.85546875" style="172"/>
    <col min="15390" max="15392" width="0" style="172" hidden="1" customWidth="1"/>
    <col min="15393" max="15612" width="10.85546875" style="172"/>
    <col min="15613" max="15613" width="3.42578125" style="172" customWidth="1"/>
    <col min="15614" max="15614" width="25.28515625" style="172" customWidth="1"/>
    <col min="15615" max="15615" width="15.140625" style="172" customWidth="1"/>
    <col min="15616" max="15616" width="14.140625" style="172" customWidth="1"/>
    <col min="15617" max="15617" width="17.5703125" style="172" customWidth="1"/>
    <col min="15618" max="15619" width="14.85546875" style="172" customWidth="1"/>
    <col min="15620" max="15620" width="14.140625" style="172" customWidth="1"/>
    <col min="15621" max="15621" width="13.5703125" style="172" customWidth="1"/>
    <col min="15622" max="15623" width="13.85546875" style="172" customWidth="1"/>
    <col min="15624" max="15624" width="10.42578125" style="172" customWidth="1"/>
    <col min="15625" max="15625" width="13.140625" style="172" customWidth="1"/>
    <col min="15626" max="15626" width="14" style="172" customWidth="1"/>
    <col min="15627" max="15627" width="9.28515625" style="172" customWidth="1"/>
    <col min="15628" max="15628" width="13.5703125" style="172" customWidth="1"/>
    <col min="15629" max="15630" width="13.28515625" style="172" customWidth="1"/>
    <col min="15631" max="15631" width="8.7109375" style="172" customWidth="1"/>
    <col min="15632" max="15632" width="13.85546875" style="172" customWidth="1"/>
    <col min="15633" max="15633" width="13" style="172" customWidth="1"/>
    <col min="15634" max="15634" width="9.85546875" style="172" customWidth="1"/>
    <col min="15635" max="15637" width="14.28515625" style="172" customWidth="1"/>
    <col min="15638" max="15638" width="10.85546875" style="172"/>
    <col min="15639" max="15639" width="14.42578125" style="172" customWidth="1"/>
    <col min="15640" max="15640" width="13.140625" style="172" customWidth="1"/>
    <col min="15641" max="15641" width="10.85546875" style="172"/>
    <col min="15642" max="15642" width="10.28515625" style="172" customWidth="1"/>
    <col min="15643" max="15645" width="10.85546875" style="172"/>
    <col min="15646" max="15648" width="0" style="172" hidden="1" customWidth="1"/>
    <col min="15649" max="15868" width="10.85546875" style="172"/>
    <col min="15869" max="15869" width="3.42578125" style="172" customWidth="1"/>
    <col min="15870" max="15870" width="25.28515625" style="172" customWidth="1"/>
    <col min="15871" max="15871" width="15.140625" style="172" customWidth="1"/>
    <col min="15872" max="15872" width="14.140625" style="172" customWidth="1"/>
    <col min="15873" max="15873" width="17.5703125" style="172" customWidth="1"/>
    <col min="15874" max="15875" width="14.85546875" style="172" customWidth="1"/>
    <col min="15876" max="15876" width="14.140625" style="172" customWidth="1"/>
    <col min="15877" max="15877" width="13.5703125" style="172" customWidth="1"/>
    <col min="15878" max="15879" width="13.85546875" style="172" customWidth="1"/>
    <col min="15880" max="15880" width="10.42578125" style="172" customWidth="1"/>
    <col min="15881" max="15881" width="13.140625" style="172" customWidth="1"/>
    <col min="15882" max="15882" width="14" style="172" customWidth="1"/>
    <col min="15883" max="15883" width="9.28515625" style="172" customWidth="1"/>
    <col min="15884" max="15884" width="13.5703125" style="172" customWidth="1"/>
    <col min="15885" max="15886" width="13.28515625" style="172" customWidth="1"/>
    <col min="15887" max="15887" width="8.7109375" style="172" customWidth="1"/>
    <col min="15888" max="15888" width="13.85546875" style="172" customWidth="1"/>
    <col min="15889" max="15889" width="13" style="172" customWidth="1"/>
    <col min="15890" max="15890" width="9.85546875" style="172" customWidth="1"/>
    <col min="15891" max="15893" width="14.28515625" style="172" customWidth="1"/>
    <col min="15894" max="15894" width="10.85546875" style="172"/>
    <col min="15895" max="15895" width="14.42578125" style="172" customWidth="1"/>
    <col min="15896" max="15896" width="13.140625" style="172" customWidth="1"/>
    <col min="15897" max="15897" width="10.85546875" style="172"/>
    <col min="15898" max="15898" width="10.28515625" style="172" customWidth="1"/>
    <col min="15899" max="15901" width="10.85546875" style="172"/>
    <col min="15902" max="15904" width="0" style="172" hidden="1" customWidth="1"/>
    <col min="15905" max="16124" width="10.85546875" style="172"/>
    <col min="16125" max="16125" width="3.42578125" style="172" customWidth="1"/>
    <col min="16126" max="16126" width="25.28515625" style="172" customWidth="1"/>
    <col min="16127" max="16127" width="15.140625" style="172" customWidth="1"/>
    <col min="16128" max="16128" width="14.140625" style="172" customWidth="1"/>
    <col min="16129" max="16129" width="17.5703125" style="172" customWidth="1"/>
    <col min="16130" max="16131" width="14.85546875" style="172" customWidth="1"/>
    <col min="16132" max="16132" width="14.140625" style="172" customWidth="1"/>
    <col min="16133" max="16133" width="13.5703125" style="172" customWidth="1"/>
    <col min="16134" max="16135" width="13.85546875" style="172" customWidth="1"/>
    <col min="16136" max="16136" width="10.42578125" style="172" customWidth="1"/>
    <col min="16137" max="16137" width="13.140625" style="172" customWidth="1"/>
    <col min="16138" max="16138" width="14" style="172" customWidth="1"/>
    <col min="16139" max="16139" width="9.28515625" style="172" customWidth="1"/>
    <col min="16140" max="16140" width="13.5703125" style="172" customWidth="1"/>
    <col min="16141" max="16142" width="13.28515625" style="172" customWidth="1"/>
    <col min="16143" max="16143" width="8.7109375" style="172" customWidth="1"/>
    <col min="16144" max="16144" width="13.85546875" style="172" customWidth="1"/>
    <col min="16145" max="16145" width="13" style="172" customWidth="1"/>
    <col min="16146" max="16146" width="9.85546875" style="172" customWidth="1"/>
    <col min="16147" max="16149" width="14.28515625" style="172" customWidth="1"/>
    <col min="16150" max="16150" width="10.85546875" style="172"/>
    <col min="16151" max="16151" width="14.42578125" style="172" customWidth="1"/>
    <col min="16152" max="16152" width="13.140625" style="172" customWidth="1"/>
    <col min="16153" max="16153" width="10.85546875" style="172"/>
    <col min="16154" max="16154" width="10.28515625" style="172" customWidth="1"/>
    <col min="16155" max="16157" width="10.85546875" style="172"/>
    <col min="16158" max="16160" width="0" style="172" hidden="1" customWidth="1"/>
    <col min="16161" max="16384" width="10.85546875" style="172"/>
  </cols>
  <sheetData>
    <row r="1" spans="1:33" ht="31.7" customHeight="1" x14ac:dyDescent="0.25">
      <c r="A1" s="409" t="s">
        <v>130</v>
      </c>
      <c r="B1" s="409"/>
      <c r="C1" s="409"/>
      <c r="D1" s="409"/>
      <c r="E1" s="409"/>
      <c r="F1" s="409"/>
      <c r="G1" s="409"/>
      <c r="H1" s="409"/>
      <c r="I1" s="409"/>
      <c r="J1" s="409"/>
      <c r="K1" s="409"/>
      <c r="L1" s="409"/>
      <c r="M1" s="409"/>
      <c r="N1" s="409"/>
      <c r="O1" s="409"/>
      <c r="P1" s="409"/>
      <c r="Q1" s="409"/>
      <c r="R1" s="409"/>
      <c r="S1" s="409"/>
      <c r="T1" s="409"/>
      <c r="U1" s="409"/>
      <c r="V1" s="409"/>
      <c r="W1" s="409"/>
      <c r="X1" s="409"/>
      <c r="Y1" s="409"/>
      <c r="Z1" s="409"/>
      <c r="AA1" s="409"/>
      <c r="AB1" s="409"/>
      <c r="AC1" s="409"/>
    </row>
    <row r="2" spans="1:33" ht="12.75" hidden="1" customHeight="1" x14ac:dyDescent="0.25">
      <c r="A2" s="236"/>
      <c r="B2" s="236"/>
      <c r="C2" s="237"/>
      <c r="D2" s="237"/>
      <c r="E2" s="237"/>
      <c r="F2" s="237"/>
      <c r="G2" s="237"/>
      <c r="H2" s="237"/>
      <c r="I2" s="237"/>
      <c r="J2" s="237"/>
      <c r="K2" s="237"/>
      <c r="L2" s="237"/>
      <c r="M2" s="237"/>
      <c r="N2" s="237"/>
      <c r="O2" s="237"/>
      <c r="P2" s="237"/>
      <c r="Q2" s="237"/>
      <c r="R2" s="237"/>
      <c r="S2" s="237"/>
      <c r="T2" s="237"/>
      <c r="U2" s="237"/>
      <c r="V2" s="237"/>
      <c r="W2" s="237"/>
      <c r="X2" s="237"/>
      <c r="Y2" s="237"/>
      <c r="Z2" s="237"/>
      <c r="AA2" s="237"/>
      <c r="AB2" s="237"/>
      <c r="AC2" s="237"/>
    </row>
    <row r="3" spans="1:33" ht="29.25" customHeight="1" x14ac:dyDescent="0.25">
      <c r="A3" s="410" t="s">
        <v>136</v>
      </c>
      <c r="B3" s="410"/>
      <c r="C3" s="410"/>
      <c r="D3" s="410"/>
      <c r="E3" s="410"/>
      <c r="F3" s="410"/>
      <c r="G3" s="410"/>
      <c r="H3" s="410"/>
      <c r="I3" s="410"/>
      <c r="J3" s="410"/>
      <c r="K3" s="410"/>
      <c r="L3" s="410"/>
      <c r="M3" s="410"/>
      <c r="N3" s="410"/>
      <c r="O3" s="410"/>
      <c r="P3" s="410"/>
      <c r="Q3" s="410"/>
      <c r="R3" s="410"/>
      <c r="S3" s="410"/>
      <c r="T3" s="410"/>
      <c r="U3" s="410"/>
      <c r="V3" s="410"/>
      <c r="W3" s="410"/>
      <c r="X3" s="410"/>
      <c r="Y3" s="410"/>
      <c r="Z3" s="410"/>
      <c r="AA3" s="410"/>
      <c r="AB3" s="410"/>
      <c r="AC3" s="410"/>
    </row>
    <row r="4" spans="1:33" ht="25.5" customHeight="1" x14ac:dyDescent="0.25">
      <c r="A4" s="419" t="str">
        <f>'48'!A4:F4</f>
        <v>(Kèm theo Nghị quyết số  19/NQ-HĐND ngày  26/6/2026 của HĐND xã Phiêng Pằn)</v>
      </c>
      <c r="B4" s="419"/>
      <c r="C4" s="419"/>
      <c r="D4" s="419"/>
      <c r="E4" s="419"/>
      <c r="F4" s="419"/>
      <c r="G4" s="419"/>
      <c r="H4" s="419"/>
      <c r="I4" s="419"/>
      <c r="J4" s="419"/>
      <c r="K4" s="419"/>
      <c r="L4" s="419"/>
      <c r="M4" s="419"/>
      <c r="N4" s="419"/>
      <c r="O4" s="419"/>
      <c r="P4" s="419"/>
      <c r="Q4" s="419"/>
      <c r="R4" s="419"/>
      <c r="S4" s="419"/>
      <c r="T4" s="419"/>
      <c r="U4" s="419"/>
      <c r="V4" s="419"/>
      <c r="W4" s="419"/>
      <c r="X4" s="419"/>
      <c r="Y4" s="419"/>
      <c r="Z4" s="419"/>
      <c r="AA4" s="419"/>
      <c r="AB4" s="419"/>
      <c r="AC4" s="419"/>
      <c r="AD4" s="99"/>
    </row>
    <row r="5" spans="1:33" ht="18" hidden="1" customHeight="1" x14ac:dyDescent="0.25">
      <c r="A5" s="99"/>
      <c r="B5" s="99"/>
      <c r="C5" s="99"/>
      <c r="D5" s="99"/>
      <c r="E5" s="99"/>
      <c r="F5" s="99"/>
      <c r="G5" s="99"/>
      <c r="H5" s="99"/>
      <c r="I5" s="99"/>
      <c r="J5" s="99"/>
      <c r="K5" s="99"/>
      <c r="L5" s="99"/>
      <c r="M5" s="99"/>
      <c r="N5" s="99"/>
      <c r="O5" s="99"/>
      <c r="P5" s="99"/>
      <c r="Q5" s="99"/>
      <c r="R5" s="99"/>
      <c r="S5" s="99"/>
      <c r="T5" s="99"/>
      <c r="U5" s="99"/>
      <c r="V5" s="99"/>
      <c r="W5" s="99"/>
      <c r="X5" s="99"/>
      <c r="Y5" s="99"/>
      <c r="Z5" s="99"/>
      <c r="AA5" s="99"/>
      <c r="AB5" s="99"/>
      <c r="AC5" s="99"/>
      <c r="AD5" s="99"/>
    </row>
    <row r="6" spans="1:33" ht="23.85" customHeight="1" x14ac:dyDescent="0.25">
      <c r="A6" s="238"/>
      <c r="B6" s="238"/>
      <c r="C6" s="239"/>
      <c r="D6" s="239"/>
      <c r="E6" s="239"/>
      <c r="F6" s="239"/>
      <c r="G6" s="239"/>
      <c r="H6" s="239"/>
      <c r="I6" s="239"/>
      <c r="J6" s="239"/>
      <c r="K6" s="239"/>
      <c r="L6" s="239"/>
      <c r="M6" s="239"/>
      <c r="N6" s="239"/>
      <c r="O6" s="239"/>
      <c r="P6" s="239"/>
      <c r="Q6" s="239"/>
      <c r="R6" s="239"/>
      <c r="S6" s="239"/>
      <c r="T6" s="239"/>
      <c r="U6" s="239"/>
      <c r="V6" s="239"/>
      <c r="W6" s="239"/>
      <c r="X6" s="239"/>
      <c r="Y6" s="239"/>
      <c r="Z6" s="239"/>
      <c r="AA6" s="239"/>
      <c r="AB6" s="239"/>
      <c r="AC6" s="239"/>
    </row>
    <row r="7" spans="1:33" ht="30.6" customHeight="1" x14ac:dyDescent="0.25">
      <c r="A7" s="240"/>
      <c r="B7" s="241"/>
      <c r="C7" s="242"/>
      <c r="D7" s="242"/>
      <c r="E7" s="242"/>
      <c r="F7" s="242"/>
      <c r="G7" s="242"/>
      <c r="H7" s="242"/>
      <c r="I7" s="242"/>
      <c r="J7" s="242"/>
      <c r="K7" s="242"/>
      <c r="L7" s="242"/>
      <c r="M7" s="242"/>
      <c r="N7" s="242"/>
      <c r="O7" s="242"/>
      <c r="P7" s="242"/>
      <c r="Q7" s="242"/>
      <c r="R7" s="242"/>
      <c r="S7" s="242"/>
      <c r="T7" s="243"/>
      <c r="U7" s="243"/>
      <c r="V7" s="243"/>
      <c r="W7" s="243"/>
      <c r="X7" s="242"/>
      <c r="Y7" s="242"/>
      <c r="Z7" s="243"/>
      <c r="AA7" s="420" t="s">
        <v>301</v>
      </c>
      <c r="AB7" s="420"/>
      <c r="AC7" s="420"/>
    </row>
    <row r="8" spans="1:33" s="244" customFormat="1" ht="36.75" customHeight="1" x14ac:dyDescent="0.25">
      <c r="A8" s="411" t="s">
        <v>0</v>
      </c>
      <c r="B8" s="411" t="s">
        <v>109</v>
      </c>
      <c r="C8" s="413" t="s">
        <v>2</v>
      </c>
      <c r="D8" s="414"/>
      <c r="E8" s="414"/>
      <c r="F8" s="414"/>
      <c r="G8" s="414"/>
      <c r="H8" s="414"/>
      <c r="I8" s="414"/>
      <c r="J8" s="414"/>
      <c r="K8" s="414"/>
      <c r="L8" s="414"/>
      <c r="M8" s="414"/>
      <c r="N8" s="415"/>
      <c r="O8" s="412" t="s">
        <v>3</v>
      </c>
      <c r="P8" s="412"/>
      <c r="Q8" s="412"/>
      <c r="R8" s="412"/>
      <c r="S8" s="412"/>
      <c r="T8" s="412"/>
      <c r="U8" s="412"/>
      <c r="V8" s="412"/>
      <c r="W8" s="412"/>
      <c r="X8" s="412"/>
      <c r="Y8" s="412"/>
      <c r="Z8" s="412"/>
      <c r="AA8" s="411" t="s">
        <v>53</v>
      </c>
      <c r="AB8" s="411"/>
      <c r="AC8" s="411"/>
    </row>
    <row r="9" spans="1:33" s="246" customFormat="1" ht="67.5" customHeight="1" x14ac:dyDescent="0.25">
      <c r="A9" s="411"/>
      <c r="B9" s="411"/>
      <c r="C9" s="411" t="s">
        <v>99</v>
      </c>
      <c r="D9" s="411" t="s">
        <v>110</v>
      </c>
      <c r="E9" s="411"/>
      <c r="F9" s="416" t="s">
        <v>131</v>
      </c>
      <c r="G9" s="417"/>
      <c r="H9" s="418"/>
      <c r="I9" s="416" t="s">
        <v>132</v>
      </c>
      <c r="J9" s="417"/>
      <c r="K9" s="418"/>
      <c r="L9" s="416" t="s">
        <v>133</v>
      </c>
      <c r="M9" s="417"/>
      <c r="N9" s="418"/>
      <c r="O9" s="411" t="s">
        <v>99</v>
      </c>
      <c r="P9" s="411" t="s">
        <v>110</v>
      </c>
      <c r="Q9" s="411"/>
      <c r="R9" s="411" t="s">
        <v>131</v>
      </c>
      <c r="S9" s="411"/>
      <c r="T9" s="411"/>
      <c r="U9" s="411" t="s">
        <v>132</v>
      </c>
      <c r="V9" s="411"/>
      <c r="W9" s="411"/>
      <c r="X9" s="411" t="s">
        <v>133</v>
      </c>
      <c r="Y9" s="411"/>
      <c r="Z9" s="411"/>
      <c r="AA9" s="411" t="s">
        <v>99</v>
      </c>
      <c r="AB9" s="411" t="s">
        <v>110</v>
      </c>
      <c r="AC9" s="411"/>
      <c r="AD9" s="245">
        <f>SUM(AD10:AD15)</f>
        <v>4321000</v>
      </c>
      <c r="AE9" s="245">
        <f>SUM(AE10:AE15)</f>
        <v>17396000</v>
      </c>
      <c r="AF9" s="245">
        <f>SUM(AF10:AF15)</f>
        <v>1858000</v>
      </c>
      <c r="AG9" s="245"/>
    </row>
    <row r="10" spans="1:33" ht="99.95" customHeight="1" x14ac:dyDescent="0.25">
      <c r="A10" s="411"/>
      <c r="B10" s="411"/>
      <c r="C10" s="411"/>
      <c r="D10" s="106" t="s">
        <v>111</v>
      </c>
      <c r="E10" s="106" t="s">
        <v>112</v>
      </c>
      <c r="F10" s="235" t="s">
        <v>99</v>
      </c>
      <c r="G10" s="106" t="s">
        <v>111</v>
      </c>
      <c r="H10" s="106" t="s">
        <v>112</v>
      </c>
      <c r="I10" s="235" t="s">
        <v>99</v>
      </c>
      <c r="J10" s="106" t="s">
        <v>111</v>
      </c>
      <c r="K10" s="106" t="s">
        <v>112</v>
      </c>
      <c r="L10" s="235" t="s">
        <v>99</v>
      </c>
      <c r="M10" s="106" t="s">
        <v>111</v>
      </c>
      <c r="N10" s="106" t="s">
        <v>112</v>
      </c>
      <c r="O10" s="411"/>
      <c r="P10" s="106" t="s">
        <v>111</v>
      </c>
      <c r="Q10" s="106" t="s">
        <v>112</v>
      </c>
      <c r="R10" s="106" t="s">
        <v>99</v>
      </c>
      <c r="S10" s="106" t="s">
        <v>28</v>
      </c>
      <c r="T10" s="106" t="s">
        <v>112</v>
      </c>
      <c r="U10" s="106" t="s">
        <v>99</v>
      </c>
      <c r="V10" s="234" t="s">
        <v>28</v>
      </c>
      <c r="W10" s="106" t="s">
        <v>112</v>
      </c>
      <c r="X10" s="106" t="s">
        <v>99</v>
      </c>
      <c r="Y10" s="106" t="s">
        <v>28</v>
      </c>
      <c r="Z10" s="106" t="s">
        <v>112</v>
      </c>
      <c r="AA10" s="411"/>
      <c r="AB10" s="106" t="s">
        <v>28</v>
      </c>
      <c r="AC10" s="106" t="s">
        <v>112</v>
      </c>
      <c r="AD10" s="247">
        <f>1965000+850000</f>
        <v>2815000</v>
      </c>
      <c r="AE10" s="247">
        <f>2238000</f>
        <v>2238000</v>
      </c>
      <c r="AF10" s="247">
        <v>1858000</v>
      </c>
      <c r="AG10" s="247"/>
    </row>
    <row r="11" spans="1:33" ht="36.75" customHeight="1" x14ac:dyDescent="0.25">
      <c r="A11" s="46" t="s">
        <v>7</v>
      </c>
      <c r="B11" s="46" t="s">
        <v>8</v>
      </c>
      <c r="C11" s="46" t="s">
        <v>142</v>
      </c>
      <c r="D11" s="46" t="s">
        <v>151</v>
      </c>
      <c r="E11" s="46" t="s">
        <v>155</v>
      </c>
      <c r="F11" s="46" t="s">
        <v>157</v>
      </c>
      <c r="G11" s="46" t="s">
        <v>163</v>
      </c>
      <c r="H11" s="46" t="s">
        <v>164</v>
      </c>
      <c r="I11" s="46" t="s">
        <v>165</v>
      </c>
      <c r="J11" s="46" t="s">
        <v>167</v>
      </c>
      <c r="K11" s="46" t="s">
        <v>171</v>
      </c>
      <c r="L11" s="46" t="s">
        <v>172</v>
      </c>
      <c r="M11" s="46" t="s">
        <v>173</v>
      </c>
      <c r="N11" s="46" t="s">
        <v>174</v>
      </c>
      <c r="O11" s="46" t="s">
        <v>176</v>
      </c>
      <c r="P11" s="46" t="s">
        <v>178</v>
      </c>
      <c r="Q11" s="46" t="s">
        <v>179</v>
      </c>
      <c r="R11" s="46" t="s">
        <v>181</v>
      </c>
      <c r="S11" s="46" t="s">
        <v>182</v>
      </c>
      <c r="T11" s="46" t="s">
        <v>184</v>
      </c>
      <c r="U11" s="46" t="s">
        <v>186</v>
      </c>
      <c r="V11" s="46" t="s">
        <v>342</v>
      </c>
      <c r="W11" s="46" t="s">
        <v>343</v>
      </c>
      <c r="X11" s="46" t="s">
        <v>344</v>
      </c>
      <c r="Y11" s="46" t="s">
        <v>345</v>
      </c>
      <c r="Z11" s="46" t="s">
        <v>346</v>
      </c>
      <c r="AA11" s="46" t="s">
        <v>347</v>
      </c>
      <c r="AB11" s="46" t="s">
        <v>340</v>
      </c>
      <c r="AC11" s="46" t="s">
        <v>341</v>
      </c>
      <c r="AD11" s="247"/>
      <c r="AE11" s="247">
        <f>2390000+189000+574000+4887000+243000+326000+69000</f>
        <v>8678000</v>
      </c>
      <c r="AF11" s="247"/>
      <c r="AG11" s="247"/>
    </row>
    <row r="12" spans="1:33" ht="52.9" customHeight="1" x14ac:dyDescent="0.25">
      <c r="A12" s="106"/>
      <c r="B12" s="173" t="s">
        <v>102</v>
      </c>
      <c r="C12" s="174">
        <f>SUM(C13:C15)</f>
        <v>11537415670</v>
      </c>
      <c r="D12" s="174">
        <f>SUM(D13:D15)</f>
        <v>0</v>
      </c>
      <c r="E12" s="174">
        <f>SUM(E13:E15)</f>
        <v>11537415670</v>
      </c>
      <c r="F12" s="174">
        <f t="shared" ref="F12:N12" si="0">SUM(F13:F15)</f>
        <v>115846800</v>
      </c>
      <c r="G12" s="174">
        <f t="shared" si="0"/>
        <v>0</v>
      </c>
      <c r="H12" s="174">
        <f t="shared" si="0"/>
        <v>115846800</v>
      </c>
      <c r="I12" s="174">
        <f t="shared" si="0"/>
        <v>11082921870</v>
      </c>
      <c r="J12" s="174">
        <f t="shared" si="0"/>
        <v>0</v>
      </c>
      <c r="K12" s="174">
        <f t="shared" si="0"/>
        <v>11082921870</v>
      </c>
      <c r="L12" s="174">
        <f>SUM(L13:L15)</f>
        <v>338647000</v>
      </c>
      <c r="M12" s="174">
        <f t="shared" si="0"/>
        <v>0</v>
      </c>
      <c r="N12" s="174">
        <f t="shared" si="0"/>
        <v>338647000</v>
      </c>
      <c r="O12" s="174">
        <f t="shared" ref="O12:W12" si="1">SUM(O13:O15)</f>
        <v>5998915000</v>
      </c>
      <c r="P12" s="174">
        <f t="shared" si="1"/>
        <v>0</v>
      </c>
      <c r="Q12" s="174">
        <f t="shared" si="1"/>
        <v>5998915000</v>
      </c>
      <c r="R12" s="174">
        <f t="shared" si="1"/>
        <v>0</v>
      </c>
      <c r="S12" s="174">
        <f t="shared" si="1"/>
        <v>0</v>
      </c>
      <c r="T12" s="174">
        <f t="shared" si="1"/>
        <v>0</v>
      </c>
      <c r="U12" s="174">
        <f t="shared" si="1"/>
        <v>5998915000</v>
      </c>
      <c r="V12" s="174">
        <f t="shared" si="1"/>
        <v>0</v>
      </c>
      <c r="W12" s="174">
        <f t="shared" si="1"/>
        <v>5998915000</v>
      </c>
      <c r="X12" s="174">
        <f>Y12+Z12</f>
        <v>0</v>
      </c>
      <c r="Y12" s="174">
        <f>SUM(Y13:Y15)</f>
        <v>0</v>
      </c>
      <c r="Z12" s="174">
        <f>SUM(Z13:Z15)</f>
        <v>0</v>
      </c>
      <c r="AA12" s="175">
        <f>O12/C12*100</f>
        <v>51.995309622055075</v>
      </c>
      <c r="AB12" s="176">
        <v>0</v>
      </c>
      <c r="AC12" s="175">
        <f>Q12/E12*100</f>
        <v>51.995309622055075</v>
      </c>
      <c r="AD12" s="247"/>
      <c r="AE12" s="247">
        <v>6480000</v>
      </c>
      <c r="AF12" s="247"/>
      <c r="AG12" s="247"/>
    </row>
    <row r="13" spans="1:33" s="101" customFormat="1" ht="63.95" customHeight="1" x14ac:dyDescent="0.25">
      <c r="A13" s="177">
        <v>1</v>
      </c>
      <c r="B13" s="178" t="s">
        <v>337</v>
      </c>
      <c r="C13" s="179">
        <f t="shared" ref="C13:C15" si="2">D13+E13</f>
        <v>500000000</v>
      </c>
      <c r="D13" s="181">
        <v>0</v>
      </c>
      <c r="E13" s="181">
        <v>500000000</v>
      </c>
      <c r="F13" s="181">
        <f t="shared" ref="F13:F14" si="3">+G13+H13</f>
        <v>0</v>
      </c>
      <c r="G13" s="181"/>
      <c r="H13" s="181"/>
      <c r="I13" s="181">
        <f>+J13+K13</f>
        <v>500000000</v>
      </c>
      <c r="J13" s="181"/>
      <c r="K13" s="181">
        <v>500000000</v>
      </c>
      <c r="L13" s="181">
        <f>+M13+N13</f>
        <v>0</v>
      </c>
      <c r="M13" s="181"/>
      <c r="N13" s="181"/>
      <c r="O13" s="179">
        <f t="shared" ref="O13:O15" si="4">P13+Q13</f>
        <v>0</v>
      </c>
      <c r="P13" s="181">
        <v>0</v>
      </c>
      <c r="Q13" s="179">
        <f>R13+U13+X13</f>
        <v>0</v>
      </c>
      <c r="R13" s="179">
        <f>S13+T13</f>
        <v>0</v>
      </c>
      <c r="S13" s="181">
        <v>0</v>
      </c>
      <c r="T13" s="181">
        <v>0</v>
      </c>
      <c r="U13" s="179">
        <f>V13+W13</f>
        <v>0</v>
      </c>
      <c r="V13" s="181">
        <v>0</v>
      </c>
      <c r="W13" s="181">
        <v>0</v>
      </c>
      <c r="X13" s="179">
        <f>Y13+Z13</f>
        <v>0</v>
      </c>
      <c r="Y13" s="181">
        <v>0</v>
      </c>
      <c r="Z13" s="179">
        <v>0</v>
      </c>
      <c r="AA13" s="180">
        <f>O13/C13*100</f>
        <v>0</v>
      </c>
      <c r="AB13" s="183">
        <v>0</v>
      </c>
      <c r="AC13" s="184">
        <f>Q13/E13*100</f>
        <v>0</v>
      </c>
      <c r="AD13" s="100">
        <v>753000</v>
      </c>
      <c r="AE13" s="100"/>
      <c r="AF13" s="100"/>
    </row>
    <row r="14" spans="1:33" s="101" customFormat="1" ht="63.95" customHeight="1" x14ac:dyDescent="0.25">
      <c r="A14" s="177">
        <v>2</v>
      </c>
      <c r="B14" s="178" t="s">
        <v>338</v>
      </c>
      <c r="C14" s="179">
        <f>D14+E14</f>
        <v>641500000</v>
      </c>
      <c r="D14" s="181">
        <v>0</v>
      </c>
      <c r="E14" s="181">
        <v>641500000</v>
      </c>
      <c r="F14" s="181">
        <f t="shared" si="3"/>
        <v>0</v>
      </c>
      <c r="G14" s="181"/>
      <c r="H14" s="181"/>
      <c r="I14" s="181">
        <f t="shared" ref="I14:I15" si="5">+J14+K14</f>
        <v>641500000</v>
      </c>
      <c r="J14" s="181"/>
      <c r="K14" s="181">
        <v>641500000</v>
      </c>
      <c r="L14" s="181">
        <f t="shared" ref="L14:L15" si="6">+M14+N14</f>
        <v>0</v>
      </c>
      <c r="M14" s="181"/>
      <c r="N14" s="181"/>
      <c r="O14" s="179">
        <f t="shared" ref="O14" si="7">P14+Q14</f>
        <v>638710000</v>
      </c>
      <c r="P14" s="181">
        <v>0</v>
      </c>
      <c r="Q14" s="179">
        <f>R14+U14+X14</f>
        <v>638710000</v>
      </c>
      <c r="R14" s="179">
        <f>S14+T14</f>
        <v>0</v>
      </c>
      <c r="S14" s="181">
        <v>0</v>
      </c>
      <c r="T14" s="181">
        <v>0</v>
      </c>
      <c r="U14" s="179">
        <f>V14+W14</f>
        <v>638710000</v>
      </c>
      <c r="V14" s="181">
        <v>0</v>
      </c>
      <c r="W14" s="181">
        <v>638710000</v>
      </c>
      <c r="X14" s="179">
        <f>Y14+Z14</f>
        <v>0</v>
      </c>
      <c r="Y14" s="181">
        <v>0</v>
      </c>
      <c r="Z14" s="179">
        <v>0</v>
      </c>
      <c r="AA14" s="180">
        <f>O14/C14*100</f>
        <v>99.565081839438818</v>
      </c>
      <c r="AB14" s="183">
        <v>0</v>
      </c>
      <c r="AC14" s="184">
        <f>Q14/E14*100</f>
        <v>99.565081839438818</v>
      </c>
      <c r="AD14" s="100">
        <v>753000</v>
      </c>
      <c r="AE14" s="100"/>
      <c r="AF14" s="100"/>
    </row>
    <row r="15" spans="1:33" s="101" customFormat="1" ht="63.95" customHeight="1" x14ac:dyDescent="0.25">
      <c r="A15" s="177">
        <v>3</v>
      </c>
      <c r="B15" s="178" t="s">
        <v>339</v>
      </c>
      <c r="C15" s="179">
        <f t="shared" si="2"/>
        <v>10395915670</v>
      </c>
      <c r="D15" s="181"/>
      <c r="E15" s="181">
        <v>10395915670</v>
      </c>
      <c r="F15" s="181">
        <f>+G15+H15</f>
        <v>115846800</v>
      </c>
      <c r="G15" s="181"/>
      <c r="H15" s="181">
        <v>115846800</v>
      </c>
      <c r="I15" s="181">
        <f t="shared" si="5"/>
        <v>9941421870</v>
      </c>
      <c r="J15" s="181"/>
      <c r="K15" s="181">
        <v>9941421870</v>
      </c>
      <c r="L15" s="181">
        <f t="shared" si="6"/>
        <v>338647000</v>
      </c>
      <c r="M15" s="181"/>
      <c r="N15" s="181">
        <v>338647000</v>
      </c>
      <c r="O15" s="179">
        <f t="shared" si="4"/>
        <v>5360205000</v>
      </c>
      <c r="P15" s="181"/>
      <c r="Q15" s="179">
        <f>R15+U15+X15</f>
        <v>5360205000</v>
      </c>
      <c r="R15" s="179">
        <f>S15+T15</f>
        <v>0</v>
      </c>
      <c r="S15" s="181"/>
      <c r="T15" s="182"/>
      <c r="U15" s="179">
        <f>V15+W15</f>
        <v>5360205000</v>
      </c>
      <c r="V15" s="181">
        <v>0</v>
      </c>
      <c r="W15" s="181">
        <v>5360205000</v>
      </c>
      <c r="X15" s="179">
        <f>Y15+Z15</f>
        <v>0</v>
      </c>
      <c r="Y15" s="181">
        <v>0</v>
      </c>
      <c r="Z15" s="179"/>
      <c r="AA15" s="180">
        <f>O15/C15*100</f>
        <v>51.560681811494533</v>
      </c>
      <c r="AB15" s="183">
        <v>0</v>
      </c>
      <c r="AC15" s="184">
        <f>Q15/E15*100</f>
        <v>51.560681811494533</v>
      </c>
      <c r="AD15" s="100"/>
      <c r="AE15" s="100"/>
      <c r="AF15" s="100"/>
    </row>
  </sheetData>
  <mergeCells count="21">
    <mergeCell ref="F9:H9"/>
    <mergeCell ref="I9:K9"/>
    <mergeCell ref="L9:N9"/>
    <mergeCell ref="A4:AC4"/>
    <mergeCell ref="AA7:AC7"/>
    <mergeCell ref="A1:AC1"/>
    <mergeCell ref="A3:AC3"/>
    <mergeCell ref="A8:A10"/>
    <mergeCell ref="B8:B10"/>
    <mergeCell ref="O8:Z8"/>
    <mergeCell ref="AA8:AC8"/>
    <mergeCell ref="C9:C10"/>
    <mergeCell ref="D9:E9"/>
    <mergeCell ref="O9:O10"/>
    <mergeCell ref="P9:Q9"/>
    <mergeCell ref="R9:T9"/>
    <mergeCell ref="U9:W9"/>
    <mergeCell ref="X9:Z9"/>
    <mergeCell ref="AA9:AA10"/>
    <mergeCell ref="AB9:AC9"/>
    <mergeCell ref="C8:N8"/>
  </mergeCells>
  <phoneticPr fontId="42" type="noConversion"/>
  <pageMargins left="0.28999999999999998" right="0.23" top="0.46" bottom="0.46" header="0.3" footer="0.2"/>
  <pageSetup paperSize="9" scale="37" orientation="landscape" r:id="rId1"/>
  <headerFooter>
    <oddFooter>&amp;C&amp;P</oddFooter>
  </headerFooter>
  <colBreaks count="1" manualBreakCount="1">
    <brk id="29" max="14"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A6AE04-CC45-46FA-B110-5F7DEFE62B4F}">
  <dimension ref="A1:G18"/>
  <sheetViews>
    <sheetView view="pageBreakPreview" topLeftCell="A10" zoomScaleNormal="100" zoomScaleSheetLayoutView="100" workbookViewId="0">
      <selection activeCell="M41" sqref="M41"/>
    </sheetView>
  </sheetViews>
  <sheetFormatPr defaultRowHeight="15.75" x14ac:dyDescent="0.25"/>
  <cols>
    <col min="1" max="1" width="6.140625" style="185" customWidth="1"/>
    <col min="2" max="2" width="41.42578125" style="185" customWidth="1"/>
    <col min="3" max="3" width="17.140625" style="186" customWidth="1"/>
    <col min="4" max="4" width="14.85546875" style="186" customWidth="1"/>
    <col min="5" max="5" width="12.140625" style="185" customWidth="1"/>
    <col min="6" max="6" width="23.5703125" style="188" customWidth="1"/>
    <col min="7" max="7" width="14.85546875" style="185" bestFit="1" customWidth="1"/>
    <col min="8" max="256" width="8.7109375" style="185"/>
    <col min="257" max="257" width="6.140625" style="185" customWidth="1"/>
    <col min="258" max="258" width="49.140625" style="185" customWidth="1"/>
    <col min="259" max="259" width="16.85546875" style="185" customWidth="1"/>
    <col min="260" max="260" width="14.85546875" style="185" customWidth="1"/>
    <col min="261" max="261" width="12.5703125" style="185" customWidth="1"/>
    <col min="262" max="262" width="16.85546875" style="185" bestFit="1" customWidth="1"/>
    <col min="263" max="263" width="14.85546875" style="185" bestFit="1" customWidth="1"/>
    <col min="264" max="512" width="8.7109375" style="185"/>
    <col min="513" max="513" width="6.140625" style="185" customWidth="1"/>
    <col min="514" max="514" width="49.140625" style="185" customWidth="1"/>
    <col min="515" max="515" width="16.85546875" style="185" customWidth="1"/>
    <col min="516" max="516" width="14.85546875" style="185" customWidth="1"/>
    <col min="517" max="517" width="12.5703125" style="185" customWidth="1"/>
    <col min="518" max="518" width="16.85546875" style="185" bestFit="1" customWidth="1"/>
    <col min="519" max="519" width="14.85546875" style="185" bestFit="1" customWidth="1"/>
    <col min="520" max="768" width="8.7109375" style="185"/>
    <col min="769" max="769" width="6.140625" style="185" customWidth="1"/>
    <col min="770" max="770" width="49.140625" style="185" customWidth="1"/>
    <col min="771" max="771" width="16.85546875" style="185" customWidth="1"/>
    <col min="772" max="772" width="14.85546875" style="185" customWidth="1"/>
    <col min="773" max="773" width="12.5703125" style="185" customWidth="1"/>
    <col min="774" max="774" width="16.85546875" style="185" bestFit="1" customWidth="1"/>
    <col min="775" max="775" width="14.85546875" style="185" bestFit="1" customWidth="1"/>
    <col min="776" max="1024" width="8.7109375" style="185"/>
    <col min="1025" max="1025" width="6.140625" style="185" customWidth="1"/>
    <col min="1026" max="1026" width="49.140625" style="185" customWidth="1"/>
    <col min="1027" max="1027" width="16.85546875" style="185" customWidth="1"/>
    <col min="1028" max="1028" width="14.85546875" style="185" customWidth="1"/>
    <col min="1029" max="1029" width="12.5703125" style="185" customWidth="1"/>
    <col min="1030" max="1030" width="16.85546875" style="185" bestFit="1" customWidth="1"/>
    <col min="1031" max="1031" width="14.85546875" style="185" bestFit="1" customWidth="1"/>
    <col min="1032" max="1280" width="8.7109375" style="185"/>
    <col min="1281" max="1281" width="6.140625" style="185" customWidth="1"/>
    <col min="1282" max="1282" width="49.140625" style="185" customWidth="1"/>
    <col min="1283" max="1283" width="16.85546875" style="185" customWidth="1"/>
    <col min="1284" max="1284" width="14.85546875" style="185" customWidth="1"/>
    <col min="1285" max="1285" width="12.5703125" style="185" customWidth="1"/>
    <col min="1286" max="1286" width="16.85546875" style="185" bestFit="1" customWidth="1"/>
    <col min="1287" max="1287" width="14.85546875" style="185" bestFit="1" customWidth="1"/>
    <col min="1288" max="1536" width="8.7109375" style="185"/>
    <col min="1537" max="1537" width="6.140625" style="185" customWidth="1"/>
    <col min="1538" max="1538" width="49.140625" style="185" customWidth="1"/>
    <col min="1539" max="1539" width="16.85546875" style="185" customWidth="1"/>
    <col min="1540" max="1540" width="14.85546875" style="185" customWidth="1"/>
    <col min="1541" max="1541" width="12.5703125" style="185" customWidth="1"/>
    <col min="1542" max="1542" width="16.85546875" style="185" bestFit="1" customWidth="1"/>
    <col min="1543" max="1543" width="14.85546875" style="185" bestFit="1" customWidth="1"/>
    <col min="1544" max="1792" width="8.7109375" style="185"/>
    <col min="1793" max="1793" width="6.140625" style="185" customWidth="1"/>
    <col min="1794" max="1794" width="49.140625" style="185" customWidth="1"/>
    <col min="1795" max="1795" width="16.85546875" style="185" customWidth="1"/>
    <col min="1796" max="1796" width="14.85546875" style="185" customWidth="1"/>
    <col min="1797" max="1797" width="12.5703125" style="185" customWidth="1"/>
    <col min="1798" max="1798" width="16.85546875" style="185" bestFit="1" customWidth="1"/>
    <col min="1799" max="1799" width="14.85546875" style="185" bestFit="1" customWidth="1"/>
    <col min="1800" max="2048" width="8.7109375" style="185"/>
    <col min="2049" max="2049" width="6.140625" style="185" customWidth="1"/>
    <col min="2050" max="2050" width="49.140625" style="185" customWidth="1"/>
    <col min="2051" max="2051" width="16.85546875" style="185" customWidth="1"/>
    <col min="2052" max="2052" width="14.85546875" style="185" customWidth="1"/>
    <col min="2053" max="2053" width="12.5703125" style="185" customWidth="1"/>
    <col min="2054" max="2054" width="16.85546875" style="185" bestFit="1" customWidth="1"/>
    <col min="2055" max="2055" width="14.85546875" style="185" bestFit="1" customWidth="1"/>
    <col min="2056" max="2304" width="8.7109375" style="185"/>
    <col min="2305" max="2305" width="6.140625" style="185" customWidth="1"/>
    <col min="2306" max="2306" width="49.140625" style="185" customWidth="1"/>
    <col min="2307" max="2307" width="16.85546875" style="185" customWidth="1"/>
    <col min="2308" max="2308" width="14.85546875" style="185" customWidth="1"/>
    <col min="2309" max="2309" width="12.5703125" style="185" customWidth="1"/>
    <col min="2310" max="2310" width="16.85546875" style="185" bestFit="1" customWidth="1"/>
    <col min="2311" max="2311" width="14.85546875" style="185" bestFit="1" customWidth="1"/>
    <col min="2312" max="2560" width="8.7109375" style="185"/>
    <col min="2561" max="2561" width="6.140625" style="185" customWidth="1"/>
    <col min="2562" max="2562" width="49.140625" style="185" customWidth="1"/>
    <col min="2563" max="2563" width="16.85546875" style="185" customWidth="1"/>
    <col min="2564" max="2564" width="14.85546875" style="185" customWidth="1"/>
    <col min="2565" max="2565" width="12.5703125" style="185" customWidth="1"/>
    <col min="2566" max="2566" width="16.85546875" style="185" bestFit="1" customWidth="1"/>
    <col min="2567" max="2567" width="14.85546875" style="185" bestFit="1" customWidth="1"/>
    <col min="2568" max="2816" width="8.7109375" style="185"/>
    <col min="2817" max="2817" width="6.140625" style="185" customWidth="1"/>
    <col min="2818" max="2818" width="49.140625" style="185" customWidth="1"/>
    <col min="2819" max="2819" width="16.85546875" style="185" customWidth="1"/>
    <col min="2820" max="2820" width="14.85546875" style="185" customWidth="1"/>
    <col min="2821" max="2821" width="12.5703125" style="185" customWidth="1"/>
    <col min="2822" max="2822" width="16.85546875" style="185" bestFit="1" customWidth="1"/>
    <col min="2823" max="2823" width="14.85546875" style="185" bestFit="1" customWidth="1"/>
    <col min="2824" max="3072" width="8.7109375" style="185"/>
    <col min="3073" max="3073" width="6.140625" style="185" customWidth="1"/>
    <col min="3074" max="3074" width="49.140625" style="185" customWidth="1"/>
    <col min="3075" max="3075" width="16.85546875" style="185" customWidth="1"/>
    <col min="3076" max="3076" width="14.85546875" style="185" customWidth="1"/>
    <col min="3077" max="3077" width="12.5703125" style="185" customWidth="1"/>
    <col min="3078" max="3078" width="16.85546875" style="185" bestFit="1" customWidth="1"/>
    <col min="3079" max="3079" width="14.85546875" style="185" bestFit="1" customWidth="1"/>
    <col min="3080" max="3328" width="8.7109375" style="185"/>
    <col min="3329" max="3329" width="6.140625" style="185" customWidth="1"/>
    <col min="3330" max="3330" width="49.140625" style="185" customWidth="1"/>
    <col min="3331" max="3331" width="16.85546875" style="185" customWidth="1"/>
    <col min="3332" max="3332" width="14.85546875" style="185" customWidth="1"/>
    <col min="3333" max="3333" width="12.5703125" style="185" customWidth="1"/>
    <col min="3334" max="3334" width="16.85546875" style="185" bestFit="1" customWidth="1"/>
    <col min="3335" max="3335" width="14.85546875" style="185" bestFit="1" customWidth="1"/>
    <col min="3336" max="3584" width="8.7109375" style="185"/>
    <col min="3585" max="3585" width="6.140625" style="185" customWidth="1"/>
    <col min="3586" max="3586" width="49.140625" style="185" customWidth="1"/>
    <col min="3587" max="3587" width="16.85546875" style="185" customWidth="1"/>
    <col min="3588" max="3588" width="14.85546875" style="185" customWidth="1"/>
    <col min="3589" max="3589" width="12.5703125" style="185" customWidth="1"/>
    <col min="3590" max="3590" width="16.85546875" style="185" bestFit="1" customWidth="1"/>
    <col min="3591" max="3591" width="14.85546875" style="185" bestFit="1" customWidth="1"/>
    <col min="3592" max="3840" width="8.7109375" style="185"/>
    <col min="3841" max="3841" width="6.140625" style="185" customWidth="1"/>
    <col min="3842" max="3842" width="49.140625" style="185" customWidth="1"/>
    <col min="3843" max="3843" width="16.85546875" style="185" customWidth="1"/>
    <col min="3844" max="3844" width="14.85546875" style="185" customWidth="1"/>
    <col min="3845" max="3845" width="12.5703125" style="185" customWidth="1"/>
    <col min="3846" max="3846" width="16.85546875" style="185" bestFit="1" customWidth="1"/>
    <col min="3847" max="3847" width="14.85546875" style="185" bestFit="1" customWidth="1"/>
    <col min="3848" max="4096" width="8.7109375" style="185"/>
    <col min="4097" max="4097" width="6.140625" style="185" customWidth="1"/>
    <col min="4098" max="4098" width="49.140625" style="185" customWidth="1"/>
    <col min="4099" max="4099" width="16.85546875" style="185" customWidth="1"/>
    <col min="4100" max="4100" width="14.85546875" style="185" customWidth="1"/>
    <col min="4101" max="4101" width="12.5703125" style="185" customWidth="1"/>
    <col min="4102" max="4102" width="16.85546875" style="185" bestFit="1" customWidth="1"/>
    <col min="4103" max="4103" width="14.85546875" style="185" bestFit="1" customWidth="1"/>
    <col min="4104" max="4352" width="8.7109375" style="185"/>
    <col min="4353" max="4353" width="6.140625" style="185" customWidth="1"/>
    <col min="4354" max="4354" width="49.140625" style="185" customWidth="1"/>
    <col min="4355" max="4355" width="16.85546875" style="185" customWidth="1"/>
    <col min="4356" max="4356" width="14.85546875" style="185" customWidth="1"/>
    <col min="4357" max="4357" width="12.5703125" style="185" customWidth="1"/>
    <col min="4358" max="4358" width="16.85546875" style="185" bestFit="1" customWidth="1"/>
    <col min="4359" max="4359" width="14.85546875" style="185" bestFit="1" customWidth="1"/>
    <col min="4360" max="4608" width="8.7109375" style="185"/>
    <col min="4609" max="4609" width="6.140625" style="185" customWidth="1"/>
    <col min="4610" max="4610" width="49.140625" style="185" customWidth="1"/>
    <col min="4611" max="4611" width="16.85546875" style="185" customWidth="1"/>
    <col min="4612" max="4612" width="14.85546875" style="185" customWidth="1"/>
    <col min="4613" max="4613" width="12.5703125" style="185" customWidth="1"/>
    <col min="4614" max="4614" width="16.85546875" style="185" bestFit="1" customWidth="1"/>
    <col min="4615" max="4615" width="14.85546875" style="185" bestFit="1" customWidth="1"/>
    <col min="4616" max="4864" width="8.7109375" style="185"/>
    <col min="4865" max="4865" width="6.140625" style="185" customWidth="1"/>
    <col min="4866" max="4866" width="49.140625" style="185" customWidth="1"/>
    <col min="4867" max="4867" width="16.85546875" style="185" customWidth="1"/>
    <col min="4868" max="4868" width="14.85546875" style="185" customWidth="1"/>
    <col min="4869" max="4869" width="12.5703125" style="185" customWidth="1"/>
    <col min="4870" max="4870" width="16.85546875" style="185" bestFit="1" customWidth="1"/>
    <col min="4871" max="4871" width="14.85546875" style="185" bestFit="1" customWidth="1"/>
    <col min="4872" max="5120" width="8.7109375" style="185"/>
    <col min="5121" max="5121" width="6.140625" style="185" customWidth="1"/>
    <col min="5122" max="5122" width="49.140625" style="185" customWidth="1"/>
    <col min="5123" max="5123" width="16.85546875" style="185" customWidth="1"/>
    <col min="5124" max="5124" width="14.85546875" style="185" customWidth="1"/>
    <col min="5125" max="5125" width="12.5703125" style="185" customWidth="1"/>
    <col min="5126" max="5126" width="16.85546875" style="185" bestFit="1" customWidth="1"/>
    <col min="5127" max="5127" width="14.85546875" style="185" bestFit="1" customWidth="1"/>
    <col min="5128" max="5376" width="8.7109375" style="185"/>
    <col min="5377" max="5377" width="6.140625" style="185" customWidth="1"/>
    <col min="5378" max="5378" width="49.140625" style="185" customWidth="1"/>
    <col min="5379" max="5379" width="16.85546875" style="185" customWidth="1"/>
    <col min="5380" max="5380" width="14.85546875" style="185" customWidth="1"/>
    <col min="5381" max="5381" width="12.5703125" style="185" customWidth="1"/>
    <col min="5382" max="5382" width="16.85546875" style="185" bestFit="1" customWidth="1"/>
    <col min="5383" max="5383" width="14.85546875" style="185" bestFit="1" customWidth="1"/>
    <col min="5384" max="5632" width="8.7109375" style="185"/>
    <col min="5633" max="5633" width="6.140625" style="185" customWidth="1"/>
    <col min="5634" max="5634" width="49.140625" style="185" customWidth="1"/>
    <col min="5635" max="5635" width="16.85546875" style="185" customWidth="1"/>
    <col min="5636" max="5636" width="14.85546875" style="185" customWidth="1"/>
    <col min="5637" max="5637" width="12.5703125" style="185" customWidth="1"/>
    <col min="5638" max="5638" width="16.85546875" style="185" bestFit="1" customWidth="1"/>
    <col min="5639" max="5639" width="14.85546875" style="185" bestFit="1" customWidth="1"/>
    <col min="5640" max="5888" width="8.7109375" style="185"/>
    <col min="5889" max="5889" width="6.140625" style="185" customWidth="1"/>
    <col min="5890" max="5890" width="49.140625" style="185" customWidth="1"/>
    <col min="5891" max="5891" width="16.85546875" style="185" customWidth="1"/>
    <col min="5892" max="5892" width="14.85546875" style="185" customWidth="1"/>
    <col min="5893" max="5893" width="12.5703125" style="185" customWidth="1"/>
    <col min="5894" max="5894" width="16.85546875" style="185" bestFit="1" customWidth="1"/>
    <col min="5895" max="5895" width="14.85546875" style="185" bestFit="1" customWidth="1"/>
    <col min="5896" max="6144" width="8.7109375" style="185"/>
    <col min="6145" max="6145" width="6.140625" style="185" customWidth="1"/>
    <col min="6146" max="6146" width="49.140625" style="185" customWidth="1"/>
    <col min="6147" max="6147" width="16.85546875" style="185" customWidth="1"/>
    <col min="6148" max="6148" width="14.85546875" style="185" customWidth="1"/>
    <col min="6149" max="6149" width="12.5703125" style="185" customWidth="1"/>
    <col min="6150" max="6150" width="16.85546875" style="185" bestFit="1" customWidth="1"/>
    <col min="6151" max="6151" width="14.85546875" style="185" bestFit="1" customWidth="1"/>
    <col min="6152" max="6400" width="8.7109375" style="185"/>
    <col min="6401" max="6401" width="6.140625" style="185" customWidth="1"/>
    <col min="6402" max="6402" width="49.140625" style="185" customWidth="1"/>
    <col min="6403" max="6403" width="16.85546875" style="185" customWidth="1"/>
    <col min="6404" max="6404" width="14.85546875" style="185" customWidth="1"/>
    <col min="6405" max="6405" width="12.5703125" style="185" customWidth="1"/>
    <col min="6406" max="6406" width="16.85546875" style="185" bestFit="1" customWidth="1"/>
    <col min="6407" max="6407" width="14.85546875" style="185" bestFit="1" customWidth="1"/>
    <col min="6408" max="6656" width="8.7109375" style="185"/>
    <col min="6657" max="6657" width="6.140625" style="185" customWidth="1"/>
    <col min="6658" max="6658" width="49.140625" style="185" customWidth="1"/>
    <col min="6659" max="6659" width="16.85546875" style="185" customWidth="1"/>
    <col min="6660" max="6660" width="14.85546875" style="185" customWidth="1"/>
    <col min="6661" max="6661" width="12.5703125" style="185" customWidth="1"/>
    <col min="6662" max="6662" width="16.85546875" style="185" bestFit="1" customWidth="1"/>
    <col min="6663" max="6663" width="14.85546875" style="185" bestFit="1" customWidth="1"/>
    <col min="6664" max="6912" width="8.7109375" style="185"/>
    <col min="6913" max="6913" width="6.140625" style="185" customWidth="1"/>
    <col min="6914" max="6914" width="49.140625" style="185" customWidth="1"/>
    <col min="6915" max="6915" width="16.85546875" style="185" customWidth="1"/>
    <col min="6916" max="6916" width="14.85546875" style="185" customWidth="1"/>
    <col min="6917" max="6917" width="12.5703125" style="185" customWidth="1"/>
    <col min="6918" max="6918" width="16.85546875" style="185" bestFit="1" customWidth="1"/>
    <col min="6919" max="6919" width="14.85546875" style="185" bestFit="1" customWidth="1"/>
    <col min="6920" max="7168" width="8.7109375" style="185"/>
    <col min="7169" max="7169" width="6.140625" style="185" customWidth="1"/>
    <col min="7170" max="7170" width="49.140625" style="185" customWidth="1"/>
    <col min="7171" max="7171" width="16.85546875" style="185" customWidth="1"/>
    <col min="7172" max="7172" width="14.85546875" style="185" customWidth="1"/>
    <col min="7173" max="7173" width="12.5703125" style="185" customWidth="1"/>
    <col min="7174" max="7174" width="16.85546875" style="185" bestFit="1" customWidth="1"/>
    <col min="7175" max="7175" width="14.85546875" style="185" bestFit="1" customWidth="1"/>
    <col min="7176" max="7424" width="8.7109375" style="185"/>
    <col min="7425" max="7425" width="6.140625" style="185" customWidth="1"/>
    <col min="7426" max="7426" width="49.140625" style="185" customWidth="1"/>
    <col min="7427" max="7427" width="16.85546875" style="185" customWidth="1"/>
    <col min="7428" max="7428" width="14.85546875" style="185" customWidth="1"/>
    <col min="7429" max="7429" width="12.5703125" style="185" customWidth="1"/>
    <col min="7430" max="7430" width="16.85546875" style="185" bestFit="1" customWidth="1"/>
    <col min="7431" max="7431" width="14.85546875" style="185" bestFit="1" customWidth="1"/>
    <col min="7432" max="7680" width="8.7109375" style="185"/>
    <col min="7681" max="7681" width="6.140625" style="185" customWidth="1"/>
    <col min="7682" max="7682" width="49.140625" style="185" customWidth="1"/>
    <col min="7683" max="7683" width="16.85546875" style="185" customWidth="1"/>
    <col min="7684" max="7684" width="14.85546875" style="185" customWidth="1"/>
    <col min="7685" max="7685" width="12.5703125" style="185" customWidth="1"/>
    <col min="7686" max="7686" width="16.85546875" style="185" bestFit="1" customWidth="1"/>
    <col min="7687" max="7687" width="14.85546875" style="185" bestFit="1" customWidth="1"/>
    <col min="7688" max="7936" width="8.7109375" style="185"/>
    <col min="7937" max="7937" width="6.140625" style="185" customWidth="1"/>
    <col min="7938" max="7938" width="49.140625" style="185" customWidth="1"/>
    <col min="7939" max="7939" width="16.85546875" style="185" customWidth="1"/>
    <col min="7940" max="7940" width="14.85546875" style="185" customWidth="1"/>
    <col min="7941" max="7941" width="12.5703125" style="185" customWidth="1"/>
    <col min="7942" max="7942" width="16.85546875" style="185" bestFit="1" customWidth="1"/>
    <col min="7943" max="7943" width="14.85546875" style="185" bestFit="1" customWidth="1"/>
    <col min="7944" max="8192" width="8.7109375" style="185"/>
    <col min="8193" max="8193" width="6.140625" style="185" customWidth="1"/>
    <col min="8194" max="8194" width="49.140625" style="185" customWidth="1"/>
    <col min="8195" max="8195" width="16.85546875" style="185" customWidth="1"/>
    <col min="8196" max="8196" width="14.85546875" style="185" customWidth="1"/>
    <col min="8197" max="8197" width="12.5703125" style="185" customWidth="1"/>
    <col min="8198" max="8198" width="16.85546875" style="185" bestFit="1" customWidth="1"/>
    <col min="8199" max="8199" width="14.85546875" style="185" bestFit="1" customWidth="1"/>
    <col min="8200" max="8448" width="8.7109375" style="185"/>
    <col min="8449" max="8449" width="6.140625" style="185" customWidth="1"/>
    <col min="8450" max="8450" width="49.140625" style="185" customWidth="1"/>
    <col min="8451" max="8451" width="16.85546875" style="185" customWidth="1"/>
    <col min="8452" max="8452" width="14.85546875" style="185" customWidth="1"/>
    <col min="8453" max="8453" width="12.5703125" style="185" customWidth="1"/>
    <col min="8454" max="8454" width="16.85546875" style="185" bestFit="1" customWidth="1"/>
    <col min="8455" max="8455" width="14.85546875" style="185" bestFit="1" customWidth="1"/>
    <col min="8456" max="8704" width="8.7109375" style="185"/>
    <col min="8705" max="8705" width="6.140625" style="185" customWidth="1"/>
    <col min="8706" max="8706" width="49.140625" style="185" customWidth="1"/>
    <col min="8707" max="8707" width="16.85546875" style="185" customWidth="1"/>
    <col min="8708" max="8708" width="14.85546875" style="185" customWidth="1"/>
    <col min="8709" max="8709" width="12.5703125" style="185" customWidth="1"/>
    <col min="8710" max="8710" width="16.85546875" style="185" bestFit="1" customWidth="1"/>
    <col min="8711" max="8711" width="14.85546875" style="185" bestFit="1" customWidth="1"/>
    <col min="8712" max="8960" width="8.7109375" style="185"/>
    <col min="8961" max="8961" width="6.140625" style="185" customWidth="1"/>
    <col min="8962" max="8962" width="49.140625" style="185" customWidth="1"/>
    <col min="8963" max="8963" width="16.85546875" style="185" customWidth="1"/>
    <col min="8964" max="8964" width="14.85546875" style="185" customWidth="1"/>
    <col min="8965" max="8965" width="12.5703125" style="185" customWidth="1"/>
    <col min="8966" max="8966" width="16.85546875" style="185" bestFit="1" customWidth="1"/>
    <col min="8967" max="8967" width="14.85546875" style="185" bestFit="1" customWidth="1"/>
    <col min="8968" max="9216" width="8.7109375" style="185"/>
    <col min="9217" max="9217" width="6.140625" style="185" customWidth="1"/>
    <col min="9218" max="9218" width="49.140625" style="185" customWidth="1"/>
    <col min="9219" max="9219" width="16.85546875" style="185" customWidth="1"/>
    <col min="9220" max="9220" width="14.85546875" style="185" customWidth="1"/>
    <col min="9221" max="9221" width="12.5703125" style="185" customWidth="1"/>
    <col min="9222" max="9222" width="16.85546875" style="185" bestFit="1" customWidth="1"/>
    <col min="9223" max="9223" width="14.85546875" style="185" bestFit="1" customWidth="1"/>
    <col min="9224" max="9472" width="8.7109375" style="185"/>
    <col min="9473" max="9473" width="6.140625" style="185" customWidth="1"/>
    <col min="9474" max="9474" width="49.140625" style="185" customWidth="1"/>
    <col min="9475" max="9475" width="16.85546875" style="185" customWidth="1"/>
    <col min="9476" max="9476" width="14.85546875" style="185" customWidth="1"/>
    <col min="9477" max="9477" width="12.5703125" style="185" customWidth="1"/>
    <col min="9478" max="9478" width="16.85546875" style="185" bestFit="1" customWidth="1"/>
    <col min="9479" max="9479" width="14.85546875" style="185" bestFit="1" customWidth="1"/>
    <col min="9480" max="9728" width="8.7109375" style="185"/>
    <col min="9729" max="9729" width="6.140625" style="185" customWidth="1"/>
    <col min="9730" max="9730" width="49.140625" style="185" customWidth="1"/>
    <col min="9731" max="9731" width="16.85546875" style="185" customWidth="1"/>
    <col min="9732" max="9732" width="14.85546875" style="185" customWidth="1"/>
    <col min="9733" max="9733" width="12.5703125" style="185" customWidth="1"/>
    <col min="9734" max="9734" width="16.85546875" style="185" bestFit="1" customWidth="1"/>
    <col min="9735" max="9735" width="14.85546875" style="185" bestFit="1" customWidth="1"/>
    <col min="9736" max="9984" width="8.7109375" style="185"/>
    <col min="9985" max="9985" width="6.140625" style="185" customWidth="1"/>
    <col min="9986" max="9986" width="49.140625" style="185" customWidth="1"/>
    <col min="9987" max="9987" width="16.85546875" style="185" customWidth="1"/>
    <col min="9988" max="9988" width="14.85546875" style="185" customWidth="1"/>
    <col min="9989" max="9989" width="12.5703125" style="185" customWidth="1"/>
    <col min="9990" max="9990" width="16.85546875" style="185" bestFit="1" customWidth="1"/>
    <col min="9991" max="9991" width="14.85546875" style="185" bestFit="1" customWidth="1"/>
    <col min="9992" max="10240" width="8.7109375" style="185"/>
    <col min="10241" max="10241" width="6.140625" style="185" customWidth="1"/>
    <col min="10242" max="10242" width="49.140625" style="185" customWidth="1"/>
    <col min="10243" max="10243" width="16.85546875" style="185" customWidth="1"/>
    <col min="10244" max="10244" width="14.85546875" style="185" customWidth="1"/>
    <col min="10245" max="10245" width="12.5703125" style="185" customWidth="1"/>
    <col min="10246" max="10246" width="16.85546875" style="185" bestFit="1" customWidth="1"/>
    <col min="10247" max="10247" width="14.85546875" style="185" bestFit="1" customWidth="1"/>
    <col min="10248" max="10496" width="8.7109375" style="185"/>
    <col min="10497" max="10497" width="6.140625" style="185" customWidth="1"/>
    <col min="10498" max="10498" width="49.140625" style="185" customWidth="1"/>
    <col min="10499" max="10499" width="16.85546875" style="185" customWidth="1"/>
    <col min="10500" max="10500" width="14.85546875" style="185" customWidth="1"/>
    <col min="10501" max="10501" width="12.5703125" style="185" customWidth="1"/>
    <col min="10502" max="10502" width="16.85546875" style="185" bestFit="1" customWidth="1"/>
    <col min="10503" max="10503" width="14.85546875" style="185" bestFit="1" customWidth="1"/>
    <col min="10504" max="10752" width="8.7109375" style="185"/>
    <col min="10753" max="10753" width="6.140625" style="185" customWidth="1"/>
    <col min="10754" max="10754" width="49.140625" style="185" customWidth="1"/>
    <col min="10755" max="10755" width="16.85546875" style="185" customWidth="1"/>
    <col min="10756" max="10756" width="14.85546875" style="185" customWidth="1"/>
    <col min="10757" max="10757" width="12.5703125" style="185" customWidth="1"/>
    <col min="10758" max="10758" width="16.85546875" style="185" bestFit="1" customWidth="1"/>
    <col min="10759" max="10759" width="14.85546875" style="185" bestFit="1" customWidth="1"/>
    <col min="10760" max="11008" width="8.7109375" style="185"/>
    <col min="11009" max="11009" width="6.140625" style="185" customWidth="1"/>
    <col min="11010" max="11010" width="49.140625" style="185" customWidth="1"/>
    <col min="11011" max="11011" width="16.85546875" style="185" customWidth="1"/>
    <col min="11012" max="11012" width="14.85546875" style="185" customWidth="1"/>
    <col min="11013" max="11013" width="12.5703125" style="185" customWidth="1"/>
    <col min="11014" max="11014" width="16.85546875" style="185" bestFit="1" customWidth="1"/>
    <col min="11015" max="11015" width="14.85546875" style="185" bestFit="1" customWidth="1"/>
    <col min="11016" max="11264" width="8.7109375" style="185"/>
    <col min="11265" max="11265" width="6.140625" style="185" customWidth="1"/>
    <col min="11266" max="11266" width="49.140625" style="185" customWidth="1"/>
    <col min="11267" max="11267" width="16.85546875" style="185" customWidth="1"/>
    <col min="11268" max="11268" width="14.85546875" style="185" customWidth="1"/>
    <col min="11269" max="11269" width="12.5703125" style="185" customWidth="1"/>
    <col min="11270" max="11270" width="16.85546875" style="185" bestFit="1" customWidth="1"/>
    <col min="11271" max="11271" width="14.85546875" style="185" bestFit="1" customWidth="1"/>
    <col min="11272" max="11520" width="8.7109375" style="185"/>
    <col min="11521" max="11521" width="6.140625" style="185" customWidth="1"/>
    <col min="11522" max="11522" width="49.140625" style="185" customWidth="1"/>
    <col min="11523" max="11523" width="16.85546875" style="185" customWidth="1"/>
    <col min="11524" max="11524" width="14.85546875" style="185" customWidth="1"/>
    <col min="11525" max="11525" width="12.5703125" style="185" customWidth="1"/>
    <col min="11526" max="11526" width="16.85546875" style="185" bestFit="1" customWidth="1"/>
    <col min="11527" max="11527" width="14.85546875" style="185" bestFit="1" customWidth="1"/>
    <col min="11528" max="11776" width="8.7109375" style="185"/>
    <col min="11777" max="11777" width="6.140625" style="185" customWidth="1"/>
    <col min="11778" max="11778" width="49.140625" style="185" customWidth="1"/>
    <col min="11779" max="11779" width="16.85546875" style="185" customWidth="1"/>
    <col min="11780" max="11780" width="14.85546875" style="185" customWidth="1"/>
    <col min="11781" max="11781" width="12.5703125" style="185" customWidth="1"/>
    <col min="11782" max="11782" width="16.85546875" style="185" bestFit="1" customWidth="1"/>
    <col min="11783" max="11783" width="14.85546875" style="185" bestFit="1" customWidth="1"/>
    <col min="11784" max="12032" width="8.7109375" style="185"/>
    <col min="12033" max="12033" width="6.140625" style="185" customWidth="1"/>
    <col min="12034" max="12034" width="49.140625" style="185" customWidth="1"/>
    <col min="12035" max="12035" width="16.85546875" style="185" customWidth="1"/>
    <col min="12036" max="12036" width="14.85546875" style="185" customWidth="1"/>
    <col min="12037" max="12037" width="12.5703125" style="185" customWidth="1"/>
    <col min="12038" max="12038" width="16.85546875" style="185" bestFit="1" customWidth="1"/>
    <col min="12039" max="12039" width="14.85546875" style="185" bestFit="1" customWidth="1"/>
    <col min="12040" max="12288" width="8.7109375" style="185"/>
    <col min="12289" max="12289" width="6.140625" style="185" customWidth="1"/>
    <col min="12290" max="12290" width="49.140625" style="185" customWidth="1"/>
    <col min="12291" max="12291" width="16.85546875" style="185" customWidth="1"/>
    <col min="12292" max="12292" width="14.85546875" style="185" customWidth="1"/>
    <col min="12293" max="12293" width="12.5703125" style="185" customWidth="1"/>
    <col min="12294" max="12294" width="16.85546875" style="185" bestFit="1" customWidth="1"/>
    <col min="12295" max="12295" width="14.85546875" style="185" bestFit="1" customWidth="1"/>
    <col min="12296" max="12544" width="8.7109375" style="185"/>
    <col min="12545" max="12545" width="6.140625" style="185" customWidth="1"/>
    <col min="12546" max="12546" width="49.140625" style="185" customWidth="1"/>
    <col min="12547" max="12547" width="16.85546875" style="185" customWidth="1"/>
    <col min="12548" max="12548" width="14.85546875" style="185" customWidth="1"/>
    <col min="12549" max="12549" width="12.5703125" style="185" customWidth="1"/>
    <col min="12550" max="12550" width="16.85546875" style="185" bestFit="1" customWidth="1"/>
    <col min="12551" max="12551" width="14.85546875" style="185" bestFit="1" customWidth="1"/>
    <col min="12552" max="12800" width="8.7109375" style="185"/>
    <col min="12801" max="12801" width="6.140625" style="185" customWidth="1"/>
    <col min="12802" max="12802" width="49.140625" style="185" customWidth="1"/>
    <col min="12803" max="12803" width="16.85546875" style="185" customWidth="1"/>
    <col min="12804" max="12804" width="14.85546875" style="185" customWidth="1"/>
    <col min="12805" max="12805" width="12.5703125" style="185" customWidth="1"/>
    <col min="12806" max="12806" width="16.85546875" style="185" bestFit="1" customWidth="1"/>
    <col min="12807" max="12807" width="14.85546875" style="185" bestFit="1" customWidth="1"/>
    <col min="12808" max="13056" width="8.7109375" style="185"/>
    <col min="13057" max="13057" width="6.140625" style="185" customWidth="1"/>
    <col min="13058" max="13058" width="49.140625" style="185" customWidth="1"/>
    <col min="13059" max="13059" width="16.85546875" style="185" customWidth="1"/>
    <col min="13060" max="13060" width="14.85546875" style="185" customWidth="1"/>
    <col min="13061" max="13061" width="12.5703125" style="185" customWidth="1"/>
    <col min="13062" max="13062" width="16.85546875" style="185" bestFit="1" customWidth="1"/>
    <col min="13063" max="13063" width="14.85546875" style="185" bestFit="1" customWidth="1"/>
    <col min="13064" max="13312" width="8.7109375" style="185"/>
    <col min="13313" max="13313" width="6.140625" style="185" customWidth="1"/>
    <col min="13314" max="13314" width="49.140625" style="185" customWidth="1"/>
    <col min="13315" max="13315" width="16.85546875" style="185" customWidth="1"/>
    <col min="13316" max="13316" width="14.85546875" style="185" customWidth="1"/>
    <col min="13317" max="13317" width="12.5703125" style="185" customWidth="1"/>
    <col min="13318" max="13318" width="16.85546875" style="185" bestFit="1" customWidth="1"/>
    <col min="13319" max="13319" width="14.85546875" style="185" bestFit="1" customWidth="1"/>
    <col min="13320" max="13568" width="8.7109375" style="185"/>
    <col min="13569" max="13569" width="6.140625" style="185" customWidth="1"/>
    <col min="13570" max="13570" width="49.140625" style="185" customWidth="1"/>
    <col min="13571" max="13571" width="16.85546875" style="185" customWidth="1"/>
    <col min="13572" max="13572" width="14.85546875" style="185" customWidth="1"/>
    <col min="13573" max="13573" width="12.5703125" style="185" customWidth="1"/>
    <col min="13574" max="13574" width="16.85546875" style="185" bestFit="1" customWidth="1"/>
    <col min="13575" max="13575" width="14.85546875" style="185" bestFit="1" customWidth="1"/>
    <col min="13576" max="13824" width="8.7109375" style="185"/>
    <col min="13825" max="13825" width="6.140625" style="185" customWidth="1"/>
    <col min="13826" max="13826" width="49.140625" style="185" customWidth="1"/>
    <col min="13827" max="13827" width="16.85546875" style="185" customWidth="1"/>
    <col min="13828" max="13828" width="14.85546875" style="185" customWidth="1"/>
    <col min="13829" max="13829" width="12.5703125" style="185" customWidth="1"/>
    <col min="13830" max="13830" width="16.85546875" style="185" bestFit="1" customWidth="1"/>
    <col min="13831" max="13831" width="14.85546875" style="185" bestFit="1" customWidth="1"/>
    <col min="13832" max="14080" width="8.7109375" style="185"/>
    <col min="14081" max="14081" width="6.140625" style="185" customWidth="1"/>
    <col min="14082" max="14082" width="49.140625" style="185" customWidth="1"/>
    <col min="14083" max="14083" width="16.85546875" style="185" customWidth="1"/>
    <col min="14084" max="14084" width="14.85546875" style="185" customWidth="1"/>
    <col min="14085" max="14085" width="12.5703125" style="185" customWidth="1"/>
    <col min="14086" max="14086" width="16.85546875" style="185" bestFit="1" customWidth="1"/>
    <col min="14087" max="14087" width="14.85546875" style="185" bestFit="1" customWidth="1"/>
    <col min="14088" max="14336" width="8.7109375" style="185"/>
    <col min="14337" max="14337" width="6.140625" style="185" customWidth="1"/>
    <col min="14338" max="14338" width="49.140625" style="185" customWidth="1"/>
    <col min="14339" max="14339" width="16.85546875" style="185" customWidth="1"/>
    <col min="14340" max="14340" width="14.85546875" style="185" customWidth="1"/>
    <col min="14341" max="14341" width="12.5703125" style="185" customWidth="1"/>
    <col min="14342" max="14342" width="16.85546875" style="185" bestFit="1" customWidth="1"/>
    <col min="14343" max="14343" width="14.85546875" style="185" bestFit="1" customWidth="1"/>
    <col min="14344" max="14592" width="8.7109375" style="185"/>
    <col min="14593" max="14593" width="6.140625" style="185" customWidth="1"/>
    <col min="14594" max="14594" width="49.140625" style="185" customWidth="1"/>
    <col min="14595" max="14595" width="16.85546875" style="185" customWidth="1"/>
    <col min="14596" max="14596" width="14.85546875" style="185" customWidth="1"/>
    <col min="14597" max="14597" width="12.5703125" style="185" customWidth="1"/>
    <col min="14598" max="14598" width="16.85546875" style="185" bestFit="1" customWidth="1"/>
    <col min="14599" max="14599" width="14.85546875" style="185" bestFit="1" customWidth="1"/>
    <col min="14600" max="14848" width="8.7109375" style="185"/>
    <col min="14849" max="14849" width="6.140625" style="185" customWidth="1"/>
    <col min="14850" max="14850" width="49.140625" style="185" customWidth="1"/>
    <col min="14851" max="14851" width="16.85546875" style="185" customWidth="1"/>
    <col min="14852" max="14852" width="14.85546875" style="185" customWidth="1"/>
    <col min="14853" max="14853" width="12.5703125" style="185" customWidth="1"/>
    <col min="14854" max="14854" width="16.85546875" style="185" bestFit="1" customWidth="1"/>
    <col min="14855" max="14855" width="14.85546875" style="185" bestFit="1" customWidth="1"/>
    <col min="14856" max="15104" width="8.7109375" style="185"/>
    <col min="15105" max="15105" width="6.140625" style="185" customWidth="1"/>
    <col min="15106" max="15106" width="49.140625" style="185" customWidth="1"/>
    <col min="15107" max="15107" width="16.85546875" style="185" customWidth="1"/>
    <col min="15108" max="15108" width="14.85546875" style="185" customWidth="1"/>
    <col min="15109" max="15109" width="12.5703125" style="185" customWidth="1"/>
    <col min="15110" max="15110" width="16.85546875" style="185" bestFit="1" customWidth="1"/>
    <col min="15111" max="15111" width="14.85546875" style="185" bestFit="1" customWidth="1"/>
    <col min="15112" max="15360" width="8.7109375" style="185"/>
    <col min="15361" max="15361" width="6.140625" style="185" customWidth="1"/>
    <col min="15362" max="15362" width="49.140625" style="185" customWidth="1"/>
    <col min="15363" max="15363" width="16.85546875" style="185" customWidth="1"/>
    <col min="15364" max="15364" width="14.85546875" style="185" customWidth="1"/>
    <col min="15365" max="15365" width="12.5703125" style="185" customWidth="1"/>
    <col min="15366" max="15366" width="16.85546875" style="185" bestFit="1" customWidth="1"/>
    <col min="15367" max="15367" width="14.85546875" style="185" bestFit="1" customWidth="1"/>
    <col min="15368" max="15616" width="8.7109375" style="185"/>
    <col min="15617" max="15617" width="6.140625" style="185" customWidth="1"/>
    <col min="15618" max="15618" width="49.140625" style="185" customWidth="1"/>
    <col min="15619" max="15619" width="16.85546875" style="185" customWidth="1"/>
    <col min="15620" max="15620" width="14.85546875" style="185" customWidth="1"/>
    <col min="15621" max="15621" width="12.5703125" style="185" customWidth="1"/>
    <col min="15622" max="15622" width="16.85546875" style="185" bestFit="1" customWidth="1"/>
    <col min="15623" max="15623" width="14.85546875" style="185" bestFit="1" customWidth="1"/>
    <col min="15624" max="15872" width="8.7109375" style="185"/>
    <col min="15873" max="15873" width="6.140625" style="185" customWidth="1"/>
    <col min="15874" max="15874" width="49.140625" style="185" customWidth="1"/>
    <col min="15875" max="15875" width="16.85546875" style="185" customWidth="1"/>
    <col min="15876" max="15876" width="14.85546875" style="185" customWidth="1"/>
    <col min="15877" max="15877" width="12.5703125" style="185" customWidth="1"/>
    <col min="15878" max="15878" width="16.85546875" style="185" bestFit="1" customWidth="1"/>
    <col min="15879" max="15879" width="14.85546875" style="185" bestFit="1" customWidth="1"/>
    <col min="15880" max="16128" width="8.7109375" style="185"/>
    <col min="16129" max="16129" width="6.140625" style="185" customWidth="1"/>
    <col min="16130" max="16130" width="49.140625" style="185" customWidth="1"/>
    <col min="16131" max="16131" width="16.85546875" style="185" customWidth="1"/>
    <col min="16132" max="16132" width="14.85546875" style="185" customWidth="1"/>
    <col min="16133" max="16133" width="12.5703125" style="185" customWidth="1"/>
    <col min="16134" max="16134" width="16.85546875" style="185" bestFit="1" customWidth="1"/>
    <col min="16135" max="16135" width="14.85546875" style="185" bestFit="1" customWidth="1"/>
    <col min="16136" max="16384" width="8.7109375" style="185"/>
  </cols>
  <sheetData>
    <row r="1" spans="1:5" x14ac:dyDescent="0.25">
      <c r="E1" s="187" t="s">
        <v>287</v>
      </c>
    </row>
    <row r="2" spans="1:5" x14ac:dyDescent="0.25">
      <c r="A2" s="189"/>
      <c r="E2" s="187"/>
    </row>
    <row r="3" spans="1:5" x14ac:dyDescent="0.25">
      <c r="A3" s="421" t="s">
        <v>288</v>
      </c>
      <c r="B3" s="421"/>
      <c r="C3" s="421"/>
      <c r="D3" s="421"/>
      <c r="E3" s="421"/>
    </row>
    <row r="4" spans="1:5" x14ac:dyDescent="0.25">
      <c r="A4" s="421" t="s">
        <v>289</v>
      </c>
      <c r="B4" s="421"/>
      <c r="C4" s="421"/>
      <c r="D4" s="421"/>
      <c r="E4" s="421"/>
    </row>
    <row r="5" spans="1:5" x14ac:dyDescent="0.25">
      <c r="A5" s="190"/>
      <c r="B5" s="190"/>
      <c r="C5" s="190"/>
      <c r="D5" s="190"/>
      <c r="E5" s="190"/>
    </row>
    <row r="6" spans="1:5" ht="22.5" customHeight="1" x14ac:dyDescent="0.25">
      <c r="E6" s="191" t="s">
        <v>349</v>
      </c>
    </row>
    <row r="7" spans="1:5" ht="38.450000000000003" customHeight="1" x14ac:dyDescent="0.25">
      <c r="A7" s="192" t="s">
        <v>0</v>
      </c>
      <c r="B7" s="192" t="s">
        <v>52</v>
      </c>
      <c r="C7" s="193" t="s">
        <v>290</v>
      </c>
      <c r="D7" s="193" t="s">
        <v>291</v>
      </c>
      <c r="E7" s="192" t="s">
        <v>53</v>
      </c>
    </row>
    <row r="8" spans="1:5" ht="20.45" customHeight="1" x14ac:dyDescent="0.25">
      <c r="A8" s="192" t="s">
        <v>7</v>
      </c>
      <c r="B8" s="192" t="s">
        <v>8</v>
      </c>
      <c r="C8" s="193">
        <v>1</v>
      </c>
      <c r="D8" s="193">
        <v>2</v>
      </c>
      <c r="E8" s="192" t="s">
        <v>69</v>
      </c>
    </row>
    <row r="9" spans="1:5" ht="21.75" customHeight="1" x14ac:dyDescent="0.25">
      <c r="A9" s="194"/>
      <c r="B9" s="195" t="s">
        <v>102</v>
      </c>
      <c r="C9" s="196">
        <f>+C10+C15+C16+C17</f>
        <v>113.0224</v>
      </c>
      <c r="D9" s="196">
        <f>+D10+D15+D16+D17</f>
        <v>113.0224</v>
      </c>
      <c r="E9" s="251">
        <f>+E10+E15+E16+E17</f>
        <v>1</v>
      </c>
    </row>
    <row r="10" spans="1:5" x14ac:dyDescent="0.25">
      <c r="A10" s="197">
        <v>1</v>
      </c>
      <c r="B10" s="198" t="s">
        <v>292</v>
      </c>
      <c r="C10" s="199">
        <f>SUM(C11:C14)</f>
        <v>113.0224</v>
      </c>
      <c r="D10" s="199">
        <f>SUM(D11:D14)</f>
        <v>113.0224</v>
      </c>
      <c r="E10" s="200">
        <f>+D10/C10</f>
        <v>1</v>
      </c>
    </row>
    <row r="11" spans="1:5" x14ac:dyDescent="0.25">
      <c r="A11" s="201" t="s">
        <v>14</v>
      </c>
      <c r="B11" s="202" t="s">
        <v>293</v>
      </c>
      <c r="C11" s="203"/>
      <c r="D11" s="203"/>
      <c r="E11" s="204"/>
    </row>
    <row r="12" spans="1:5" x14ac:dyDescent="0.25">
      <c r="A12" s="205" t="s">
        <v>294</v>
      </c>
      <c r="B12" s="206" t="s">
        <v>295</v>
      </c>
      <c r="C12" s="203">
        <v>113.0224</v>
      </c>
      <c r="D12" s="203">
        <v>16.5152</v>
      </c>
      <c r="E12" s="204"/>
    </row>
    <row r="13" spans="1:5" x14ac:dyDescent="0.25">
      <c r="A13" s="205" t="s">
        <v>294</v>
      </c>
      <c r="B13" s="206" t="s">
        <v>296</v>
      </c>
      <c r="C13" s="203"/>
      <c r="D13" s="203">
        <v>96.507199999999997</v>
      </c>
      <c r="E13" s="207"/>
    </row>
    <row r="14" spans="1:5" x14ac:dyDescent="0.25">
      <c r="A14" s="201" t="s">
        <v>14</v>
      </c>
      <c r="B14" s="206" t="s">
        <v>297</v>
      </c>
      <c r="C14" s="203"/>
      <c r="D14" s="203"/>
      <c r="E14" s="204"/>
    </row>
    <row r="15" spans="1:5" x14ac:dyDescent="0.25">
      <c r="A15" s="201">
        <v>2</v>
      </c>
      <c r="B15" s="208" t="s">
        <v>298</v>
      </c>
      <c r="C15" s="203"/>
      <c r="D15" s="203"/>
      <c r="E15" s="204"/>
    </row>
    <row r="16" spans="1:5" x14ac:dyDescent="0.25">
      <c r="A16" s="201">
        <v>3</v>
      </c>
      <c r="B16" s="208" t="s">
        <v>299</v>
      </c>
      <c r="C16" s="209"/>
      <c r="D16" s="203"/>
      <c r="E16" s="204"/>
    </row>
    <row r="17" spans="1:7" x14ac:dyDescent="0.25">
      <c r="A17" s="210">
        <v>4</v>
      </c>
      <c r="B17" s="211" t="s">
        <v>300</v>
      </c>
      <c r="C17" s="212"/>
      <c r="D17" s="212"/>
      <c r="E17" s="213"/>
      <c r="G17" s="214"/>
    </row>
    <row r="18" spans="1:7" x14ac:dyDescent="0.25">
      <c r="A18" s="215"/>
    </row>
  </sheetData>
  <mergeCells count="2">
    <mergeCell ref="A3:E3"/>
    <mergeCell ref="A4:E4"/>
  </mergeCells>
  <pageMargins left="0.7" right="0.31" top="0.59"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I43"/>
  <sheetViews>
    <sheetView view="pageBreakPreview" zoomScaleNormal="85" zoomScaleSheetLayoutView="100" workbookViewId="0">
      <selection activeCell="G7" sqref="G7"/>
    </sheetView>
  </sheetViews>
  <sheetFormatPr defaultColWidth="8.7109375" defaultRowHeight="15" x14ac:dyDescent="0.25"/>
  <cols>
    <col min="1" max="1" width="6" style="1" customWidth="1"/>
    <col min="2" max="2" width="42" style="1" customWidth="1"/>
    <col min="3" max="3" width="16.5703125" style="1" customWidth="1"/>
    <col min="4" max="4" width="18.5703125" style="1" customWidth="1"/>
    <col min="5" max="5" width="16.140625" style="1" customWidth="1"/>
    <col min="6" max="6" width="9.7109375" style="1" customWidth="1"/>
    <col min="7" max="7" width="21.140625" style="1" customWidth="1"/>
    <col min="8" max="8" width="21" style="1" bestFit="1" customWidth="1"/>
    <col min="9" max="9" width="15.7109375" style="1" bestFit="1" customWidth="1"/>
    <col min="10" max="16384" width="8.7109375" style="1"/>
  </cols>
  <sheetData>
    <row r="1" spans="1:8" x14ac:dyDescent="0.25">
      <c r="A1" s="331" t="s">
        <v>367</v>
      </c>
      <c r="B1" s="331"/>
      <c r="C1" s="331"/>
      <c r="D1" s="331"/>
      <c r="E1" s="331"/>
      <c r="F1" s="331"/>
    </row>
    <row r="2" spans="1:8" ht="17.100000000000001" customHeight="1" x14ac:dyDescent="0.25">
      <c r="A2" s="332" t="s">
        <v>122</v>
      </c>
      <c r="B2" s="332"/>
      <c r="C2" s="332"/>
      <c r="D2" s="332"/>
      <c r="E2" s="332"/>
      <c r="F2" s="332"/>
    </row>
    <row r="3" spans="1:8" ht="18.600000000000001" customHeight="1" x14ac:dyDescent="0.25">
      <c r="A3" s="334" t="s">
        <v>134</v>
      </c>
      <c r="B3" s="334"/>
      <c r="C3" s="334"/>
      <c r="D3" s="334"/>
      <c r="E3" s="334"/>
      <c r="F3" s="334"/>
      <c r="G3" s="2"/>
    </row>
    <row r="4" spans="1:8" ht="16.5" customHeight="1" x14ac:dyDescent="0.25">
      <c r="A4" s="335" t="str">
        <f>'48'!G6</f>
        <v>(Kèm theo Nghị quyết số  19/NQ-HĐND ngày  26/6/2026 của HĐND xã Phiêng Pằn)</v>
      </c>
      <c r="B4" s="335"/>
      <c r="C4" s="335"/>
      <c r="D4" s="335"/>
      <c r="E4" s="335"/>
      <c r="F4" s="335"/>
      <c r="G4" s="2"/>
    </row>
    <row r="5" spans="1:8" ht="23.1" customHeight="1" x14ac:dyDescent="0.25">
      <c r="A5" s="333" t="s">
        <v>266</v>
      </c>
      <c r="B5" s="333"/>
      <c r="C5" s="333"/>
      <c r="D5" s="333"/>
      <c r="E5" s="333"/>
      <c r="F5" s="333"/>
      <c r="G5" s="1" t="s">
        <v>372</v>
      </c>
    </row>
    <row r="6" spans="1:8" ht="16.5" customHeight="1" x14ac:dyDescent="0.25">
      <c r="A6" s="337" t="s">
        <v>0</v>
      </c>
      <c r="B6" s="337" t="s">
        <v>1</v>
      </c>
      <c r="C6" s="337" t="s">
        <v>2</v>
      </c>
      <c r="D6" s="337" t="s">
        <v>3</v>
      </c>
      <c r="E6" s="337" t="s">
        <v>4</v>
      </c>
      <c r="F6" s="337"/>
      <c r="G6" s="1" t="s">
        <v>373</v>
      </c>
    </row>
    <row r="7" spans="1:8" ht="32.1" customHeight="1" x14ac:dyDescent="0.25">
      <c r="A7" s="337"/>
      <c r="B7" s="337"/>
      <c r="C7" s="337"/>
      <c r="D7" s="337"/>
      <c r="E7" s="25" t="s">
        <v>5</v>
      </c>
      <c r="F7" s="25" t="s">
        <v>6</v>
      </c>
      <c r="G7" s="1" t="s">
        <v>348</v>
      </c>
    </row>
    <row r="8" spans="1:8" ht="23.1" customHeight="1" x14ac:dyDescent="0.25">
      <c r="A8" s="25" t="s">
        <v>7</v>
      </c>
      <c r="B8" s="25" t="s">
        <v>8</v>
      </c>
      <c r="C8" s="25">
        <v>1</v>
      </c>
      <c r="D8" s="25">
        <v>2</v>
      </c>
      <c r="E8" s="25" t="s">
        <v>9</v>
      </c>
      <c r="F8" s="25" t="s">
        <v>10</v>
      </c>
      <c r="G8" s="1" t="s">
        <v>350</v>
      </c>
      <c r="H8" s="3"/>
    </row>
    <row r="9" spans="1:8" s="7" customFormat="1" ht="23.1" customHeight="1" x14ac:dyDescent="0.25">
      <c r="A9" s="25" t="s">
        <v>7</v>
      </c>
      <c r="B9" s="4" t="s">
        <v>11</v>
      </c>
      <c r="C9" s="35">
        <f>+C10+C13+C16+C17+C18+C19</f>
        <v>225729285091</v>
      </c>
      <c r="D9" s="35">
        <f>+D10+D13+D16+D17+D18+D19</f>
        <v>223931460048</v>
      </c>
      <c r="E9" s="35">
        <f>+D9-C9</f>
        <v>-1797825043</v>
      </c>
      <c r="F9" s="5">
        <f>+D9/C9*100</f>
        <v>99.203548160676078</v>
      </c>
      <c r="G9" s="68"/>
    </row>
    <row r="10" spans="1:8" s="7" customFormat="1" ht="23.1" customHeight="1" x14ac:dyDescent="0.25">
      <c r="A10" s="25" t="s">
        <v>12</v>
      </c>
      <c r="B10" s="4" t="s">
        <v>13</v>
      </c>
      <c r="C10" s="35">
        <f>+C11+C12</f>
        <v>771000000</v>
      </c>
      <c r="D10" s="35">
        <f>SUM(D11:D12)</f>
        <v>566011750</v>
      </c>
      <c r="E10" s="35">
        <f t="shared" ref="E10:E41" si="0">+D10-C10</f>
        <v>-204988250</v>
      </c>
      <c r="F10" s="5">
        <f t="shared" ref="F10:F26" si="1">+D10/C10*100</f>
        <v>73.412678339818413</v>
      </c>
    </row>
    <row r="11" spans="1:8" ht="23.1" customHeight="1" x14ac:dyDescent="0.25">
      <c r="A11" s="8"/>
      <c r="B11" s="9" t="s">
        <v>15</v>
      </c>
      <c r="C11" s="36">
        <v>771000000</v>
      </c>
      <c r="D11" s="36">
        <v>566011750</v>
      </c>
      <c r="E11" s="36">
        <f t="shared" si="0"/>
        <v>-204988250</v>
      </c>
      <c r="F11" s="10">
        <f t="shared" si="1"/>
        <v>73.412678339818413</v>
      </c>
      <c r="G11" s="68">
        <f>D11+D12</f>
        <v>566011750</v>
      </c>
    </row>
    <row r="12" spans="1:8" ht="23.1" customHeight="1" x14ac:dyDescent="0.25">
      <c r="A12" s="8"/>
      <c r="B12" s="9" t="s">
        <v>16</v>
      </c>
      <c r="C12" s="36"/>
      <c r="D12" s="36"/>
      <c r="E12" s="36">
        <f t="shared" si="0"/>
        <v>0</v>
      </c>
      <c r="F12" s="10"/>
      <c r="G12" s="68">
        <f>G11-4903300000</f>
        <v>-4337288250</v>
      </c>
    </row>
    <row r="13" spans="1:8" s="7" customFormat="1" ht="23.1" customHeight="1" x14ac:dyDescent="0.25">
      <c r="A13" s="25" t="s">
        <v>17</v>
      </c>
      <c r="B13" s="4" t="s">
        <v>18</v>
      </c>
      <c r="C13" s="35">
        <f>SUM(C14:C15)</f>
        <v>216357521583</v>
      </c>
      <c r="D13" s="35">
        <f>SUM(D14:D15)</f>
        <v>214077966187</v>
      </c>
      <c r="E13" s="35">
        <f t="shared" si="0"/>
        <v>-2279555396</v>
      </c>
      <c r="F13" s="5">
        <f t="shared" si="1"/>
        <v>98.946394200062272</v>
      </c>
      <c r="G13" s="216">
        <v>216751521583</v>
      </c>
      <c r="H13" s="38">
        <f>G13-D13</f>
        <v>2673555396</v>
      </c>
    </row>
    <row r="14" spans="1:8" ht="23.1" customHeight="1" x14ac:dyDescent="0.25">
      <c r="A14" s="8"/>
      <c r="B14" s="9" t="s">
        <v>19</v>
      </c>
      <c r="C14" s="36">
        <v>24316165500</v>
      </c>
      <c r="D14" s="36">
        <v>24063263100</v>
      </c>
      <c r="E14" s="36">
        <f t="shared" si="0"/>
        <v>-252902400</v>
      </c>
      <c r="F14" s="10">
        <f t="shared" si="1"/>
        <v>98.959941278570412</v>
      </c>
    </row>
    <row r="15" spans="1:8" ht="23.1" customHeight="1" x14ac:dyDescent="0.25">
      <c r="A15" s="8"/>
      <c r="B15" s="9" t="s">
        <v>20</v>
      </c>
      <c r="C15" s="36">
        <v>192041356083</v>
      </c>
      <c r="D15" s="36">
        <f>190014703087</f>
        <v>190014703087</v>
      </c>
      <c r="E15" s="36">
        <f t="shared" si="0"/>
        <v>-2026652996</v>
      </c>
      <c r="F15" s="10"/>
      <c r="G15" s="232">
        <v>214844748872</v>
      </c>
    </row>
    <row r="16" spans="1:8" s="7" customFormat="1" ht="28.5" customHeight="1" x14ac:dyDescent="0.25">
      <c r="A16" s="25" t="s">
        <v>21</v>
      </c>
      <c r="B16" s="4" t="s">
        <v>137</v>
      </c>
      <c r="C16" s="35"/>
      <c r="D16" s="35"/>
      <c r="E16" s="35"/>
      <c r="F16" s="5"/>
      <c r="G16" s="38">
        <f>D20-G15</f>
        <v>8009643316</v>
      </c>
      <c r="H16" s="7">
        <v>465</v>
      </c>
    </row>
    <row r="17" spans="1:9" s="7" customFormat="1" ht="23.1" customHeight="1" x14ac:dyDescent="0.25">
      <c r="A17" s="25" t="s">
        <v>22</v>
      </c>
      <c r="B17" s="4" t="s">
        <v>23</v>
      </c>
      <c r="C17" s="35"/>
      <c r="D17" s="34">
        <v>686718603</v>
      </c>
      <c r="E17" s="35">
        <f t="shared" si="0"/>
        <v>686718603</v>
      </c>
      <c r="F17" s="5"/>
      <c r="H17" s="7">
        <v>460</v>
      </c>
    </row>
    <row r="18" spans="1:9" s="7" customFormat="1" ht="23.1" customHeight="1" x14ac:dyDescent="0.25">
      <c r="A18" s="25" t="s">
        <v>24</v>
      </c>
      <c r="B18" s="4" t="s">
        <v>25</v>
      </c>
      <c r="C18" s="35">
        <v>8600763508</v>
      </c>
      <c r="D18" s="34">
        <v>8600763508</v>
      </c>
      <c r="E18" s="35">
        <f>+D18-C18</f>
        <v>0</v>
      </c>
      <c r="F18" s="5"/>
    </row>
    <row r="19" spans="1:9" s="7" customFormat="1" ht="22.35" customHeight="1" x14ac:dyDescent="0.25">
      <c r="A19" s="69" t="s">
        <v>76</v>
      </c>
      <c r="B19" s="71" t="s">
        <v>138</v>
      </c>
      <c r="C19" s="35"/>
      <c r="D19" s="34"/>
      <c r="E19" s="35"/>
      <c r="F19" s="5"/>
    </row>
    <row r="20" spans="1:9" s="7" customFormat="1" ht="23.1" customHeight="1" x14ac:dyDescent="0.25">
      <c r="A20" s="25" t="s">
        <v>8</v>
      </c>
      <c r="B20" s="4" t="s">
        <v>26</v>
      </c>
      <c r="C20" s="35">
        <f>+C21+C29+C32+C33</f>
        <v>224790680592</v>
      </c>
      <c r="D20" s="35">
        <f>+D21+D29+D32+D33</f>
        <v>222854392188</v>
      </c>
      <c r="E20" s="35">
        <f t="shared" ref="E20" si="2">+E21+E29+E32+E33</f>
        <v>-1936288404</v>
      </c>
      <c r="F20" s="5">
        <f t="shared" si="1"/>
        <v>99.138626032493576</v>
      </c>
      <c r="G20" s="38"/>
      <c r="H20" s="37"/>
    </row>
    <row r="21" spans="1:9" s="7" customFormat="1" ht="23.1" customHeight="1" x14ac:dyDescent="0.25">
      <c r="A21" s="25" t="s">
        <v>12</v>
      </c>
      <c r="B21" s="4" t="s">
        <v>27</v>
      </c>
      <c r="C21" s="35">
        <f>SUM(C22:C28)</f>
        <v>213253264922</v>
      </c>
      <c r="D21" s="35">
        <f>SUM(D22:D28)</f>
        <v>203045673965</v>
      </c>
      <c r="E21" s="35">
        <f t="shared" si="0"/>
        <v>-10207590957</v>
      </c>
      <c r="F21" s="5">
        <f t="shared" si="1"/>
        <v>95.213395227156994</v>
      </c>
      <c r="G21" s="38"/>
      <c r="H21" s="6"/>
    </row>
    <row r="22" spans="1:9" ht="23.1" customHeight="1" x14ac:dyDescent="0.25">
      <c r="A22" s="8">
        <v>1</v>
      </c>
      <c r="B22" s="9" t="s">
        <v>28</v>
      </c>
      <c r="C22" s="36"/>
      <c r="D22" s="36">
        <v>0</v>
      </c>
      <c r="E22" s="36">
        <f t="shared" si="0"/>
        <v>0</v>
      </c>
      <c r="F22" s="10"/>
      <c r="G22" s="39">
        <f>203210149002</f>
        <v>203210149002</v>
      </c>
    </row>
    <row r="23" spans="1:9" ht="23.1" customHeight="1" x14ac:dyDescent="0.25">
      <c r="A23" s="8">
        <v>2</v>
      </c>
      <c r="B23" s="9" t="s">
        <v>29</v>
      </c>
      <c r="C23" s="36">
        <v>209946264922</v>
      </c>
      <c r="D23" s="36">
        <f>G22-G23-D26</f>
        <v>201323721965</v>
      </c>
      <c r="E23" s="36">
        <f t="shared" si="0"/>
        <v>-8622542957</v>
      </c>
      <c r="F23" s="10">
        <f t="shared" si="1"/>
        <v>95.892976252659949</v>
      </c>
      <c r="G23" s="39">
        <v>164475037</v>
      </c>
      <c r="H23" s="39">
        <f>D23-G23</f>
        <v>201159246928</v>
      </c>
    </row>
    <row r="24" spans="1:9" ht="24.75" customHeight="1" x14ac:dyDescent="0.25">
      <c r="A24" s="8">
        <v>3</v>
      </c>
      <c r="B24" s="248" t="s">
        <v>30</v>
      </c>
      <c r="C24" s="36">
        <v>0</v>
      </c>
      <c r="D24" s="36"/>
      <c r="E24" s="36">
        <f t="shared" si="0"/>
        <v>0</v>
      </c>
      <c r="F24" s="10"/>
      <c r="G24" s="39"/>
      <c r="H24" s="3"/>
    </row>
    <row r="25" spans="1:9" ht="23.1" customHeight="1" x14ac:dyDescent="0.25">
      <c r="A25" s="8">
        <v>4</v>
      </c>
      <c r="B25" s="9" t="s">
        <v>31</v>
      </c>
      <c r="C25" s="36">
        <v>0</v>
      </c>
      <c r="D25" s="36"/>
      <c r="E25" s="36">
        <f t="shared" si="0"/>
        <v>0</v>
      </c>
      <c r="F25" s="10"/>
      <c r="G25" s="39"/>
    </row>
    <row r="26" spans="1:9" ht="23.1" customHeight="1" x14ac:dyDescent="0.25">
      <c r="A26" s="8">
        <v>5</v>
      </c>
      <c r="B26" s="9" t="s">
        <v>32</v>
      </c>
      <c r="C26" s="36">
        <v>3307000000</v>
      </c>
      <c r="D26" s="36">
        <v>1721952000</v>
      </c>
      <c r="E26" s="36">
        <f t="shared" si="0"/>
        <v>-1585048000</v>
      </c>
      <c r="F26" s="10">
        <f t="shared" si="1"/>
        <v>52.069912307227092</v>
      </c>
      <c r="G26" s="39">
        <v>1960374000</v>
      </c>
      <c r="H26" s="11"/>
    </row>
    <row r="27" spans="1:9" ht="23.1" customHeight="1" x14ac:dyDescent="0.25">
      <c r="A27" s="8">
        <v>6</v>
      </c>
      <c r="B27" s="9" t="s">
        <v>33</v>
      </c>
      <c r="C27" s="36"/>
      <c r="D27" s="36"/>
      <c r="E27" s="36"/>
      <c r="F27" s="10"/>
      <c r="G27" s="39"/>
    </row>
    <row r="28" spans="1:9" ht="23.1" customHeight="1" x14ac:dyDescent="0.25">
      <c r="A28" s="8">
        <v>7</v>
      </c>
      <c r="B28" s="9" t="s">
        <v>113</v>
      </c>
      <c r="C28" s="36">
        <v>0</v>
      </c>
      <c r="D28" s="40"/>
      <c r="E28" s="36"/>
      <c r="F28" s="10"/>
      <c r="G28" s="39"/>
      <c r="H28" s="11"/>
    </row>
    <row r="29" spans="1:9" s="7" customFormat="1" ht="23.1" customHeight="1" x14ac:dyDescent="0.25">
      <c r="A29" s="25" t="s">
        <v>17</v>
      </c>
      <c r="B29" s="4" t="s">
        <v>34</v>
      </c>
      <c r="C29" s="35">
        <f>+C30+C31</f>
        <v>11537415670</v>
      </c>
      <c r="D29" s="35">
        <f>D30+D31</f>
        <v>5998915000</v>
      </c>
      <c r="E29" s="35">
        <f t="shared" si="0"/>
        <v>-5538500670</v>
      </c>
      <c r="F29" s="5">
        <f t="shared" ref="F29:F30" si="3">+D29/C29*100</f>
        <v>51.995309622055075</v>
      </c>
      <c r="G29" s="38">
        <f>C29-'52'!C43</f>
        <v>0</v>
      </c>
      <c r="H29" s="7">
        <v>786240000</v>
      </c>
    </row>
    <row r="30" spans="1:9" ht="23.1" customHeight="1" x14ac:dyDescent="0.25">
      <c r="A30" s="8">
        <v>1</v>
      </c>
      <c r="B30" s="9" t="s">
        <v>35</v>
      </c>
      <c r="C30" s="36">
        <v>11537415670</v>
      </c>
      <c r="D30" s="36">
        <v>5998915000</v>
      </c>
      <c r="E30" s="36">
        <f t="shared" si="0"/>
        <v>-5538500670</v>
      </c>
      <c r="F30" s="10">
        <f t="shared" si="3"/>
        <v>51.995309622055075</v>
      </c>
      <c r="G30" s="39"/>
      <c r="H30" s="252">
        <v>596810000</v>
      </c>
    </row>
    <row r="31" spans="1:9" ht="23.1" customHeight="1" x14ac:dyDescent="0.25">
      <c r="A31" s="8">
        <v>2</v>
      </c>
      <c r="B31" s="9" t="s">
        <v>36</v>
      </c>
      <c r="C31" s="36">
        <v>0</v>
      </c>
      <c r="D31" s="36">
        <v>0</v>
      </c>
      <c r="E31" s="36">
        <f t="shared" si="0"/>
        <v>0</v>
      </c>
      <c r="F31" s="10"/>
      <c r="G31" s="39"/>
      <c r="H31" s="11">
        <f>'[1]04'!$C$7</f>
        <v>939704366</v>
      </c>
    </row>
    <row r="32" spans="1:9" s="7" customFormat="1" ht="23.1" customHeight="1" x14ac:dyDescent="0.25">
      <c r="A32" s="25" t="s">
        <v>21</v>
      </c>
      <c r="B32" s="4" t="s">
        <v>37</v>
      </c>
      <c r="C32" s="35"/>
      <c r="D32" s="253">
        <f>7234413987+H31</f>
        <v>8174118353</v>
      </c>
      <c r="E32" s="35">
        <f t="shared" si="0"/>
        <v>8174118353</v>
      </c>
      <c r="F32" s="5"/>
      <c r="G32" s="39"/>
      <c r="I32" s="38">
        <f>+H31+D34</f>
        <v>2016772226</v>
      </c>
    </row>
    <row r="33" spans="1:8" s="7" customFormat="1" ht="23.1" customHeight="1" x14ac:dyDescent="0.25">
      <c r="A33" s="25" t="s">
        <v>22</v>
      </c>
      <c r="B33" s="4" t="s">
        <v>51</v>
      </c>
      <c r="C33" s="35"/>
      <c r="D33" s="35">
        <f>5635684870</f>
        <v>5635684870</v>
      </c>
      <c r="E33" s="35">
        <f t="shared" si="0"/>
        <v>5635684870</v>
      </c>
      <c r="F33" s="5"/>
      <c r="G33" s="39"/>
      <c r="H33" s="6">
        <v>5051642670</v>
      </c>
    </row>
    <row r="34" spans="1:8" s="7" customFormat="1" ht="22.5" customHeight="1" x14ac:dyDescent="0.25">
      <c r="A34" s="25" t="s">
        <v>38</v>
      </c>
      <c r="B34" s="4" t="s">
        <v>39</v>
      </c>
      <c r="C34" s="35"/>
      <c r="D34" s="35">
        <f>D9-D20</f>
        <v>1077067860</v>
      </c>
      <c r="E34" s="35"/>
      <c r="F34" s="5"/>
      <c r="G34" s="39">
        <f>D9-D20</f>
        <v>1077067860</v>
      </c>
      <c r="H34" s="250">
        <f>D33-H33</f>
        <v>584042200</v>
      </c>
    </row>
    <row r="35" spans="1:8" s="7" customFormat="1" ht="14.45" customHeight="1" x14ac:dyDescent="0.25">
      <c r="A35" s="25" t="s">
        <v>40</v>
      </c>
      <c r="B35" s="4" t="s">
        <v>41</v>
      </c>
      <c r="C35" s="35"/>
      <c r="D35" s="35"/>
      <c r="E35" s="35">
        <f t="shared" si="0"/>
        <v>0</v>
      </c>
      <c r="F35" s="5"/>
    </row>
    <row r="36" spans="1:8" s="7" customFormat="1" ht="23.1" customHeight="1" x14ac:dyDescent="0.25">
      <c r="A36" s="25" t="s">
        <v>12</v>
      </c>
      <c r="B36" s="4" t="s">
        <v>42</v>
      </c>
      <c r="C36" s="35"/>
      <c r="D36" s="35"/>
      <c r="E36" s="35">
        <f t="shared" si="0"/>
        <v>0</v>
      </c>
      <c r="F36" s="5"/>
    </row>
    <row r="37" spans="1:8" s="7" customFormat="1" ht="30" customHeight="1" x14ac:dyDescent="0.25">
      <c r="A37" s="25" t="s">
        <v>17</v>
      </c>
      <c r="B37" s="4" t="s">
        <v>43</v>
      </c>
      <c r="C37" s="35"/>
      <c r="D37" s="35"/>
      <c r="E37" s="5">
        <f t="shared" si="0"/>
        <v>0</v>
      </c>
      <c r="F37" s="5"/>
    </row>
    <row r="38" spans="1:8" s="7" customFormat="1" ht="20.45" customHeight="1" x14ac:dyDescent="0.25">
      <c r="A38" s="25" t="s">
        <v>44</v>
      </c>
      <c r="B38" s="4" t="s">
        <v>45</v>
      </c>
      <c r="C38" s="35"/>
      <c r="D38" s="35"/>
      <c r="E38" s="5">
        <f t="shared" si="0"/>
        <v>0</v>
      </c>
      <c r="F38" s="5"/>
    </row>
    <row r="39" spans="1:8" s="7" customFormat="1" ht="19.350000000000001" customHeight="1" x14ac:dyDescent="0.25">
      <c r="A39" s="25" t="s">
        <v>12</v>
      </c>
      <c r="B39" s="4" t="s">
        <v>46</v>
      </c>
      <c r="C39" s="35"/>
      <c r="D39" s="35"/>
      <c r="E39" s="5">
        <f t="shared" si="0"/>
        <v>0</v>
      </c>
      <c r="F39" s="5"/>
    </row>
    <row r="40" spans="1:8" s="7" customFormat="1" ht="15" customHeight="1" x14ac:dyDescent="0.25">
      <c r="A40" s="25" t="s">
        <v>17</v>
      </c>
      <c r="B40" s="4" t="s">
        <v>47</v>
      </c>
      <c r="C40" s="35"/>
      <c r="D40" s="35"/>
      <c r="E40" s="5">
        <f t="shared" si="0"/>
        <v>0</v>
      </c>
      <c r="F40" s="5"/>
    </row>
    <row r="41" spans="1:8" s="7" customFormat="1" ht="32.450000000000003" customHeight="1" x14ac:dyDescent="0.25">
      <c r="A41" s="25" t="s">
        <v>48</v>
      </c>
      <c r="B41" s="4" t="s">
        <v>49</v>
      </c>
      <c r="C41" s="35"/>
      <c r="D41" s="35"/>
      <c r="E41" s="5">
        <f t="shared" si="0"/>
        <v>0</v>
      </c>
      <c r="F41" s="5"/>
    </row>
    <row r="42" spans="1:8" ht="31.5" hidden="1" customHeight="1" x14ac:dyDescent="0.25">
      <c r="A42" s="336" t="s">
        <v>50</v>
      </c>
      <c r="B42" s="336"/>
      <c r="C42" s="336"/>
      <c r="D42" s="336"/>
      <c r="E42" s="336"/>
      <c r="F42" s="336"/>
    </row>
    <row r="43" spans="1:8" hidden="1" x14ac:dyDescent="0.25">
      <c r="A43" s="103"/>
      <c r="B43" s="103"/>
      <c r="C43" s="103"/>
      <c r="D43" s="103"/>
      <c r="E43" s="103"/>
      <c r="F43" s="103"/>
    </row>
  </sheetData>
  <mergeCells count="11">
    <mergeCell ref="A42:F42"/>
    <mergeCell ref="A6:A7"/>
    <mergeCell ref="B6:B7"/>
    <mergeCell ref="C6:C7"/>
    <mergeCell ref="D6:D7"/>
    <mergeCell ref="E6:F6"/>
    <mergeCell ref="A1:F1"/>
    <mergeCell ref="A2:F2"/>
    <mergeCell ref="A5:F5"/>
    <mergeCell ref="A3:F3"/>
    <mergeCell ref="A4:F4"/>
  </mergeCells>
  <pageMargins left="0.54" right="0.196850393700787" top="0.35433070866141703" bottom="0.51" header="0.31496062992126" footer="0.196850393700787"/>
  <pageSetup paperSize="9" scale="85"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dimension ref="A1:P68"/>
  <sheetViews>
    <sheetView view="pageBreakPreview" topLeftCell="A10" zoomScale="115" zoomScaleNormal="100" zoomScaleSheetLayoutView="115" workbookViewId="0">
      <selection activeCell="M41" sqref="M41"/>
    </sheetView>
  </sheetViews>
  <sheetFormatPr defaultColWidth="8.7109375" defaultRowHeight="15" x14ac:dyDescent="0.25"/>
  <cols>
    <col min="1" max="1" width="7.7109375" style="122" customWidth="1"/>
    <col min="2" max="2" width="38.42578125" style="70" customWidth="1"/>
    <col min="3" max="3" width="14.28515625" style="70" customWidth="1"/>
    <col min="4" max="4" width="15.140625" style="70" customWidth="1"/>
    <col min="5" max="5" width="14.5703125" style="70" customWidth="1"/>
    <col min="6" max="6" width="14" style="70" customWidth="1"/>
    <col min="7" max="7" width="9" style="70" customWidth="1"/>
    <col min="8" max="8" width="8" style="70" customWidth="1"/>
    <col min="9" max="9" width="19.28515625" style="70" hidden="1" customWidth="1"/>
    <col min="10" max="10" width="17.5703125" style="70" hidden="1" customWidth="1"/>
    <col min="11" max="11" width="0" style="70" hidden="1" customWidth="1"/>
    <col min="12" max="12" width="15.85546875" style="70" customWidth="1"/>
    <col min="13" max="13" width="16.140625" style="70" customWidth="1"/>
    <col min="14" max="14" width="16.5703125" style="70" customWidth="1"/>
    <col min="15" max="16384" width="8.7109375" style="70"/>
  </cols>
  <sheetData>
    <row r="1" spans="1:12" ht="16.5" customHeight="1" x14ac:dyDescent="0.25">
      <c r="A1" s="338" t="s">
        <v>123</v>
      </c>
      <c r="B1" s="338"/>
      <c r="C1" s="338"/>
      <c r="D1" s="338"/>
      <c r="E1" s="338"/>
      <c r="F1" s="338"/>
      <c r="G1" s="338"/>
      <c r="H1" s="338"/>
    </row>
    <row r="2" spans="1:12" ht="23.25" customHeight="1" x14ac:dyDescent="0.25">
      <c r="A2" s="341" t="s">
        <v>135</v>
      </c>
      <c r="B2" s="341"/>
      <c r="C2" s="341"/>
      <c r="D2" s="341"/>
      <c r="E2" s="341"/>
      <c r="F2" s="341"/>
      <c r="G2" s="341"/>
      <c r="H2" s="341"/>
      <c r="I2" s="115"/>
    </row>
    <row r="3" spans="1:12" ht="16.5" customHeight="1" x14ac:dyDescent="0.25">
      <c r="A3" s="342" t="str">
        <f>'48'!A4:F4</f>
        <v>(Kèm theo Nghị quyết số  19/NQ-HĐND ngày  26/6/2026 của HĐND xã Phiêng Pằn)</v>
      </c>
      <c r="B3" s="342"/>
      <c r="C3" s="342"/>
      <c r="D3" s="342"/>
      <c r="E3" s="342"/>
      <c r="F3" s="342"/>
      <c r="G3" s="342"/>
      <c r="H3" s="342"/>
      <c r="I3" s="115"/>
    </row>
    <row r="4" spans="1:12" ht="31.15" customHeight="1" x14ac:dyDescent="0.25">
      <c r="A4" s="339" t="s">
        <v>301</v>
      </c>
      <c r="B4" s="339"/>
      <c r="C4" s="339"/>
      <c r="D4" s="339"/>
      <c r="E4" s="339"/>
      <c r="F4" s="339"/>
      <c r="G4" s="339"/>
      <c r="H4" s="339"/>
      <c r="J4" s="116"/>
    </row>
    <row r="5" spans="1:12" ht="31.15" customHeight="1" x14ac:dyDescent="0.25">
      <c r="A5" s="340" t="s">
        <v>0</v>
      </c>
      <c r="B5" s="340" t="s">
        <v>52</v>
      </c>
      <c r="C5" s="340" t="s">
        <v>2</v>
      </c>
      <c r="D5" s="340"/>
      <c r="E5" s="340" t="s">
        <v>3</v>
      </c>
      <c r="F5" s="340"/>
      <c r="G5" s="340" t="s">
        <v>53</v>
      </c>
      <c r="H5" s="340"/>
      <c r="K5" s="116"/>
    </row>
    <row r="6" spans="1:12" ht="31.15" customHeight="1" x14ac:dyDescent="0.25">
      <c r="A6" s="340"/>
      <c r="B6" s="340"/>
      <c r="C6" s="69" t="s">
        <v>54</v>
      </c>
      <c r="D6" s="69" t="s">
        <v>55</v>
      </c>
      <c r="E6" s="69" t="s">
        <v>54</v>
      </c>
      <c r="F6" s="69" t="s">
        <v>55</v>
      </c>
      <c r="G6" s="69" t="s">
        <v>54</v>
      </c>
      <c r="H6" s="69" t="s">
        <v>55</v>
      </c>
      <c r="I6" s="116"/>
      <c r="J6" s="116"/>
    </row>
    <row r="7" spans="1:12" ht="18.95" customHeight="1" x14ac:dyDescent="0.25">
      <c r="A7" s="69" t="s">
        <v>7</v>
      </c>
      <c r="B7" s="69" t="s">
        <v>8</v>
      </c>
      <c r="C7" s="69">
        <v>1</v>
      </c>
      <c r="D7" s="69">
        <v>2</v>
      </c>
      <c r="E7" s="69">
        <v>3</v>
      </c>
      <c r="F7" s="69">
        <v>4</v>
      </c>
      <c r="G7" s="69" t="s">
        <v>56</v>
      </c>
      <c r="H7" s="69" t="s">
        <v>57</v>
      </c>
      <c r="I7" s="117"/>
      <c r="J7" s="117"/>
    </row>
    <row r="8" spans="1:12" s="119" customFormat="1" ht="27.95" customHeight="1" x14ac:dyDescent="0.25">
      <c r="A8" s="113"/>
      <c r="B8" s="107" t="s">
        <v>139</v>
      </c>
      <c r="C8" s="108">
        <f>+C9+C66+C67+C68</f>
        <v>225729285091</v>
      </c>
      <c r="D8" s="108">
        <f t="shared" ref="D8:F8" si="0">+D9+D66+D67+D68</f>
        <v>225729285091</v>
      </c>
      <c r="E8" s="108">
        <f t="shared" si="0"/>
        <v>225972301380</v>
      </c>
      <c r="F8" s="108">
        <f t="shared" si="0"/>
        <v>223931460048</v>
      </c>
      <c r="G8" s="218">
        <f>E8/C8*100</f>
        <v>100.10765829028432</v>
      </c>
      <c r="H8" s="218">
        <f>F8/D8*100</f>
        <v>99.203548160676078</v>
      </c>
      <c r="I8" s="118"/>
      <c r="J8" s="118"/>
      <c r="L8" s="120">
        <f>F8-'48'!D9</f>
        <v>0</v>
      </c>
    </row>
    <row r="9" spans="1:12" s="119" customFormat="1" ht="31.15" customHeight="1" x14ac:dyDescent="0.25">
      <c r="A9" s="113" t="s">
        <v>7</v>
      </c>
      <c r="B9" s="107" t="s">
        <v>140</v>
      </c>
      <c r="C9" s="108">
        <f>+C10+C53+C54+C63+C64</f>
        <v>771000000</v>
      </c>
      <c r="D9" s="108">
        <f t="shared" ref="D9:F9" si="1">+D10+D53+D54+D63+D64</f>
        <v>771000000</v>
      </c>
      <c r="E9" s="108">
        <f t="shared" si="1"/>
        <v>2606853082</v>
      </c>
      <c r="F9" s="108">
        <f t="shared" si="1"/>
        <v>566011750</v>
      </c>
      <c r="G9" s="218">
        <f t="shared" ref="G9:G10" si="2">E9/C9*100</f>
        <v>338.11324020752267</v>
      </c>
      <c r="H9" s="218">
        <f t="shared" ref="H9:H10" si="3">F9/D9*100</f>
        <v>73.412678339818413</v>
      </c>
      <c r="I9" s="72"/>
      <c r="J9" s="118"/>
      <c r="L9" s="120">
        <f t="shared" ref="L9:L47" si="4">+C9-D9</f>
        <v>0</v>
      </c>
    </row>
    <row r="10" spans="1:12" s="119" customFormat="1" ht="26.1" customHeight="1" x14ac:dyDescent="0.25">
      <c r="A10" s="113" t="s">
        <v>12</v>
      </c>
      <c r="B10" s="107" t="s">
        <v>141</v>
      </c>
      <c r="C10" s="108">
        <f>+C11+C19+C26+C27+C34+C35+C36+C37+C42+C43+C44+C45+C46+C47+C48+C49+C50+C51+C52</f>
        <v>771000000</v>
      </c>
      <c r="D10" s="108">
        <f t="shared" ref="D10" si="5">+D11+D19+D26+D27+D34+D35+D36+D37+D42+D43+D44+D45+D46+D47+D48+D49+D50+D51+D52</f>
        <v>771000000</v>
      </c>
      <c r="E10" s="108">
        <f t="shared" ref="E10" si="6">+E11+E19+E26+E27+E34+E35+E36+E37+E42+E43+E44+E45+E46+E47+E48+E49+E50+E51+E52</f>
        <v>2606853082</v>
      </c>
      <c r="F10" s="108">
        <f>+F11+F19+F26+F27+F34+F35+F36+F37+F42+F43+F44+F45+F46+F47+F48+F49+F50+F51+F52</f>
        <v>566011750</v>
      </c>
      <c r="G10" s="218">
        <f t="shared" si="2"/>
        <v>338.11324020752267</v>
      </c>
      <c r="H10" s="218">
        <f t="shared" si="3"/>
        <v>73.412678339818413</v>
      </c>
      <c r="I10" s="118"/>
      <c r="J10" s="118"/>
      <c r="L10" s="120">
        <f t="shared" si="4"/>
        <v>0</v>
      </c>
    </row>
    <row r="11" spans="1:12" ht="26.1" hidden="1" customHeight="1" x14ac:dyDescent="0.25">
      <c r="A11" s="113" t="s">
        <v>142</v>
      </c>
      <c r="B11" s="107" t="s">
        <v>143</v>
      </c>
      <c r="C11" s="108">
        <v>0</v>
      </c>
      <c r="D11" s="108">
        <v>0</v>
      </c>
      <c r="E11" s="108"/>
      <c r="F11" s="108">
        <v>0</v>
      </c>
      <c r="G11" s="109"/>
      <c r="H11" s="109"/>
      <c r="I11" s="116"/>
      <c r="J11" s="116"/>
      <c r="K11" s="116"/>
      <c r="L11" s="120">
        <f t="shared" si="4"/>
        <v>0</v>
      </c>
    </row>
    <row r="12" spans="1:12" ht="21.6" hidden="1" customHeight="1" x14ac:dyDescent="0.25">
      <c r="A12" s="114" t="s">
        <v>14</v>
      </c>
      <c r="B12" s="110" t="s">
        <v>144</v>
      </c>
      <c r="C12" s="111">
        <v>0</v>
      </c>
      <c r="D12" s="111">
        <v>0</v>
      </c>
      <c r="E12" s="111"/>
      <c r="F12" s="111">
        <v>0</v>
      </c>
      <c r="G12" s="112"/>
      <c r="H12" s="112"/>
      <c r="I12" s="116"/>
      <c r="J12" s="116"/>
      <c r="K12" s="116"/>
      <c r="L12" s="120">
        <f t="shared" si="4"/>
        <v>0</v>
      </c>
    </row>
    <row r="13" spans="1:12" s="129" customFormat="1" ht="61.35" hidden="1" customHeight="1" x14ac:dyDescent="0.25">
      <c r="A13" s="123"/>
      <c r="B13" s="124" t="s">
        <v>145</v>
      </c>
      <c r="C13" s="125">
        <v>0</v>
      </c>
      <c r="D13" s="125">
        <v>0</v>
      </c>
      <c r="E13" s="125">
        <v>0</v>
      </c>
      <c r="F13" s="125">
        <v>0</v>
      </c>
      <c r="G13" s="126"/>
      <c r="H13" s="126"/>
      <c r="I13" s="127"/>
      <c r="J13" s="127"/>
      <c r="K13" s="127"/>
      <c r="L13" s="128">
        <f t="shared" si="4"/>
        <v>0</v>
      </c>
    </row>
    <row r="14" spans="1:12" ht="21" hidden="1" customHeight="1" x14ac:dyDescent="0.25">
      <c r="A14" s="114" t="s">
        <v>14</v>
      </c>
      <c r="B14" s="110" t="s">
        <v>146</v>
      </c>
      <c r="C14" s="111">
        <v>0</v>
      </c>
      <c r="D14" s="111">
        <v>0</v>
      </c>
      <c r="E14" s="111">
        <v>0</v>
      </c>
      <c r="F14" s="111">
        <v>0</v>
      </c>
      <c r="G14" s="112"/>
      <c r="H14" s="112"/>
      <c r="I14" s="116"/>
      <c r="J14" s="116"/>
      <c r="K14" s="116"/>
      <c r="L14" s="120">
        <f t="shared" si="4"/>
        <v>0</v>
      </c>
    </row>
    <row r="15" spans="1:12" ht="21" hidden="1" customHeight="1" x14ac:dyDescent="0.25">
      <c r="A15" s="114" t="s">
        <v>14</v>
      </c>
      <c r="B15" s="110" t="s">
        <v>147</v>
      </c>
      <c r="C15" s="111">
        <v>0</v>
      </c>
      <c r="D15" s="111">
        <v>0</v>
      </c>
      <c r="E15" s="111">
        <v>0</v>
      </c>
      <c r="F15" s="111">
        <v>0</v>
      </c>
      <c r="G15" s="112"/>
      <c r="H15" s="112"/>
      <c r="I15" s="116"/>
      <c r="J15" s="116"/>
      <c r="K15" s="116"/>
      <c r="L15" s="120">
        <f t="shared" si="4"/>
        <v>0</v>
      </c>
    </row>
    <row r="16" spans="1:12" s="129" customFormat="1" ht="38.450000000000003" hidden="1" customHeight="1" x14ac:dyDescent="0.25">
      <c r="A16" s="123"/>
      <c r="B16" s="124" t="s">
        <v>148</v>
      </c>
      <c r="C16" s="125">
        <v>0</v>
      </c>
      <c r="D16" s="125">
        <v>0</v>
      </c>
      <c r="E16" s="125">
        <v>0</v>
      </c>
      <c r="F16" s="125">
        <v>0</v>
      </c>
      <c r="G16" s="126"/>
      <c r="H16" s="126"/>
      <c r="I16" s="127"/>
      <c r="J16" s="127"/>
      <c r="K16" s="127"/>
      <c r="L16" s="128">
        <f t="shared" si="4"/>
        <v>0</v>
      </c>
    </row>
    <row r="17" spans="1:16" ht="21.6" hidden="1" customHeight="1" x14ac:dyDescent="0.25">
      <c r="A17" s="114" t="s">
        <v>14</v>
      </c>
      <c r="B17" s="110" t="s">
        <v>149</v>
      </c>
      <c r="C17" s="111">
        <v>0</v>
      </c>
      <c r="D17" s="111">
        <v>0</v>
      </c>
      <c r="E17" s="111">
        <v>0</v>
      </c>
      <c r="F17" s="111">
        <v>0</v>
      </c>
      <c r="G17" s="112"/>
      <c r="H17" s="112"/>
      <c r="I17" s="116"/>
      <c r="J17" s="116"/>
      <c r="K17" s="116"/>
      <c r="L17" s="120">
        <f t="shared" si="4"/>
        <v>0</v>
      </c>
    </row>
    <row r="18" spans="1:16" s="129" customFormat="1" ht="50.1" hidden="1" customHeight="1" x14ac:dyDescent="0.25">
      <c r="A18" s="123"/>
      <c r="B18" s="124" t="s">
        <v>150</v>
      </c>
      <c r="C18" s="125">
        <v>0</v>
      </c>
      <c r="D18" s="125">
        <v>0</v>
      </c>
      <c r="E18" s="125">
        <v>0</v>
      </c>
      <c r="F18" s="125">
        <v>0</v>
      </c>
      <c r="G18" s="126"/>
      <c r="H18" s="126"/>
      <c r="I18" s="127"/>
      <c r="J18" s="127"/>
      <c r="K18" s="127"/>
      <c r="L18" s="128">
        <f t="shared" si="4"/>
        <v>0</v>
      </c>
    </row>
    <row r="19" spans="1:16" ht="20.45" hidden="1" customHeight="1" x14ac:dyDescent="0.25">
      <c r="A19" s="113" t="s">
        <v>151</v>
      </c>
      <c r="B19" s="107" t="s">
        <v>152</v>
      </c>
      <c r="C19" s="108">
        <v>0</v>
      </c>
      <c r="D19" s="108">
        <v>0</v>
      </c>
      <c r="E19" s="108"/>
      <c r="F19" s="108"/>
      <c r="G19" s="109"/>
      <c r="H19" s="109"/>
      <c r="I19" s="116"/>
      <c r="J19" s="116"/>
      <c r="K19" s="116"/>
      <c r="L19" s="120">
        <f t="shared" si="4"/>
        <v>0</v>
      </c>
    </row>
    <row r="20" spans="1:16" ht="20.45" hidden="1" customHeight="1" x14ac:dyDescent="0.25">
      <c r="A20" s="114" t="s">
        <v>14</v>
      </c>
      <c r="B20" s="110" t="s">
        <v>144</v>
      </c>
      <c r="C20" s="111">
        <v>0</v>
      </c>
      <c r="D20" s="111">
        <v>0</v>
      </c>
      <c r="E20" s="111"/>
      <c r="F20" s="111"/>
      <c r="G20" s="112"/>
      <c r="H20" s="112"/>
      <c r="I20" s="116"/>
      <c r="J20" s="116"/>
      <c r="K20" s="116"/>
      <c r="L20" s="120">
        <f t="shared" si="4"/>
        <v>0</v>
      </c>
    </row>
    <row r="21" spans="1:16" ht="20.45" hidden="1" customHeight="1" x14ac:dyDescent="0.25">
      <c r="A21" s="114" t="s">
        <v>14</v>
      </c>
      <c r="B21" s="110" t="s">
        <v>146</v>
      </c>
      <c r="C21" s="111">
        <v>0</v>
      </c>
      <c r="D21" s="111">
        <v>0</v>
      </c>
      <c r="E21" s="111"/>
      <c r="F21" s="111"/>
      <c r="G21" s="112"/>
      <c r="H21" s="112"/>
      <c r="I21" s="116"/>
      <c r="J21" s="116"/>
      <c r="K21" s="116"/>
      <c r="L21" s="120">
        <f t="shared" si="4"/>
        <v>0</v>
      </c>
    </row>
    <row r="22" spans="1:16" ht="20.45" hidden="1" customHeight="1" x14ac:dyDescent="0.25">
      <c r="A22" s="114" t="s">
        <v>14</v>
      </c>
      <c r="B22" s="110" t="s">
        <v>153</v>
      </c>
      <c r="C22" s="111">
        <v>0</v>
      </c>
      <c r="D22" s="111">
        <v>0</v>
      </c>
      <c r="E22" s="111"/>
      <c r="F22" s="111"/>
      <c r="G22" s="112"/>
      <c r="H22" s="112"/>
      <c r="I22" s="116"/>
      <c r="J22" s="116"/>
      <c r="K22" s="116"/>
      <c r="L22" s="120">
        <f t="shared" si="4"/>
        <v>0</v>
      </c>
    </row>
    <row r="23" spans="1:16" ht="20.45" hidden="1" customHeight="1" x14ac:dyDescent="0.25">
      <c r="A23" s="114" t="s">
        <v>14</v>
      </c>
      <c r="B23" s="110" t="s">
        <v>149</v>
      </c>
      <c r="C23" s="111">
        <v>0</v>
      </c>
      <c r="D23" s="111">
        <v>0</v>
      </c>
      <c r="E23" s="111"/>
      <c r="F23" s="111"/>
      <c r="G23" s="112"/>
      <c r="H23" s="112"/>
      <c r="I23" s="116"/>
      <c r="J23" s="116"/>
      <c r="K23" s="116"/>
      <c r="L23" s="120">
        <f t="shared" si="4"/>
        <v>0</v>
      </c>
    </row>
    <row r="24" spans="1:16" ht="20.45" hidden="1" customHeight="1" x14ac:dyDescent="0.25">
      <c r="A24" s="114" t="s">
        <v>14</v>
      </c>
      <c r="B24" s="110" t="s">
        <v>154</v>
      </c>
      <c r="C24" s="111">
        <v>0</v>
      </c>
      <c r="D24" s="111">
        <v>0</v>
      </c>
      <c r="E24" s="111"/>
      <c r="F24" s="111"/>
      <c r="G24" s="112"/>
      <c r="H24" s="112"/>
      <c r="I24" s="116"/>
      <c r="J24" s="116"/>
      <c r="K24" s="116"/>
      <c r="L24" s="120">
        <f t="shared" si="4"/>
        <v>0</v>
      </c>
    </row>
    <row r="25" spans="1:16" ht="20.45" hidden="1" customHeight="1" x14ac:dyDescent="0.25">
      <c r="A25" s="114" t="s">
        <v>14</v>
      </c>
      <c r="B25" s="110" t="s">
        <v>66</v>
      </c>
      <c r="C25" s="111">
        <v>0</v>
      </c>
      <c r="D25" s="111">
        <v>0</v>
      </c>
      <c r="E25" s="111">
        <v>0</v>
      </c>
      <c r="F25" s="111">
        <v>0</v>
      </c>
      <c r="G25" s="112"/>
      <c r="H25" s="112"/>
      <c r="I25" s="116"/>
      <c r="J25" s="116"/>
      <c r="K25" s="116"/>
      <c r="L25" s="120">
        <f t="shared" si="4"/>
        <v>0</v>
      </c>
    </row>
    <row r="26" spans="1:16" ht="31.15" hidden="1" customHeight="1" x14ac:dyDescent="0.25">
      <c r="A26" s="113" t="s">
        <v>155</v>
      </c>
      <c r="B26" s="107" t="s">
        <v>156</v>
      </c>
      <c r="C26" s="108">
        <v>0</v>
      </c>
      <c r="D26" s="108">
        <v>0</v>
      </c>
      <c r="E26" s="108">
        <v>0</v>
      </c>
      <c r="F26" s="108">
        <v>0</v>
      </c>
      <c r="G26" s="109"/>
      <c r="H26" s="109"/>
      <c r="I26" s="116"/>
      <c r="J26" s="116"/>
      <c r="K26" s="116"/>
      <c r="L26" s="120">
        <f t="shared" si="4"/>
        <v>0</v>
      </c>
    </row>
    <row r="27" spans="1:16" ht="20.45" customHeight="1" x14ac:dyDescent="0.25">
      <c r="A27" s="113" t="s">
        <v>157</v>
      </c>
      <c r="B27" s="107" t="s">
        <v>158</v>
      </c>
      <c r="C27" s="108">
        <f>SUM(C28:C33)</f>
        <v>337000000</v>
      </c>
      <c r="D27" s="108">
        <f t="shared" ref="D27:F27" si="7">SUM(D28:D33)</f>
        <v>337000000</v>
      </c>
      <c r="E27" s="108">
        <f t="shared" si="7"/>
        <v>243245736</v>
      </c>
      <c r="F27" s="108">
        <f t="shared" si="7"/>
        <v>228774736</v>
      </c>
      <c r="G27" s="218">
        <f t="shared" ref="G27:G28" si="8">E27/C27*100</f>
        <v>72.179743620178044</v>
      </c>
      <c r="H27" s="218">
        <f t="shared" ref="H27:H28" si="9">F27/D27*100</f>
        <v>67.885678338278936</v>
      </c>
      <c r="I27" s="116"/>
      <c r="J27" s="116"/>
      <c r="K27" s="116"/>
      <c r="L27" s="120">
        <f t="shared" si="4"/>
        <v>0</v>
      </c>
    </row>
    <row r="28" spans="1:16" ht="20.45" customHeight="1" x14ac:dyDescent="0.25">
      <c r="A28" s="114" t="s">
        <v>14</v>
      </c>
      <c r="B28" s="110" t="s">
        <v>159</v>
      </c>
      <c r="C28" s="111">
        <v>337000000</v>
      </c>
      <c r="D28" s="111">
        <v>337000000</v>
      </c>
      <c r="E28" s="111">
        <v>243245736</v>
      </c>
      <c r="F28" s="111">
        <v>228774736</v>
      </c>
      <c r="G28" s="219">
        <f t="shared" si="8"/>
        <v>72.179743620178044</v>
      </c>
      <c r="H28" s="219">
        <f t="shared" si="9"/>
        <v>67.885678338278936</v>
      </c>
      <c r="I28" s="116"/>
      <c r="J28" s="116"/>
      <c r="K28" s="116"/>
      <c r="L28" s="120">
        <f t="shared" si="4"/>
        <v>0</v>
      </c>
      <c r="M28" s="121">
        <f>+E28+E29+E31</f>
        <v>243245736</v>
      </c>
      <c r="N28" s="121">
        <f>+F28+F29+F31</f>
        <v>228774736</v>
      </c>
      <c r="O28" s="121"/>
      <c r="P28" s="121"/>
    </row>
    <row r="29" spans="1:16" ht="20.45" hidden="1" customHeight="1" x14ac:dyDescent="0.25">
      <c r="A29" s="114" t="s">
        <v>14</v>
      </c>
      <c r="B29" s="110" t="s">
        <v>160</v>
      </c>
      <c r="C29" s="111"/>
      <c r="D29" s="111"/>
      <c r="E29" s="111"/>
      <c r="F29" s="111"/>
      <c r="G29" s="112"/>
      <c r="H29" s="112"/>
      <c r="I29" s="116"/>
      <c r="J29" s="116"/>
      <c r="K29" s="116"/>
      <c r="L29" s="120">
        <f t="shared" si="4"/>
        <v>0</v>
      </c>
      <c r="M29" s="121">
        <f>+E10-M28</f>
        <v>2363607346</v>
      </c>
      <c r="N29" s="121">
        <f>+F10-N28</f>
        <v>337237014</v>
      </c>
      <c r="O29" s="121"/>
      <c r="P29" s="121"/>
    </row>
    <row r="30" spans="1:16" ht="20.45" hidden="1" customHeight="1" x14ac:dyDescent="0.25">
      <c r="A30" s="114" t="s">
        <v>14</v>
      </c>
      <c r="B30" s="110" t="s">
        <v>161</v>
      </c>
      <c r="C30" s="111"/>
      <c r="D30" s="111"/>
      <c r="E30" s="111"/>
      <c r="F30" s="111"/>
      <c r="G30" s="112"/>
      <c r="H30" s="112"/>
      <c r="I30" s="116"/>
      <c r="J30" s="116"/>
      <c r="K30" s="116"/>
      <c r="L30" s="120">
        <f t="shared" si="4"/>
        <v>0</v>
      </c>
    </row>
    <row r="31" spans="1:16" ht="20.45" hidden="1" customHeight="1" x14ac:dyDescent="0.25">
      <c r="A31" s="114" t="s">
        <v>14</v>
      </c>
      <c r="B31" s="110" t="s">
        <v>149</v>
      </c>
      <c r="C31" s="111"/>
      <c r="D31" s="111"/>
      <c r="E31" s="111"/>
      <c r="F31" s="111"/>
      <c r="G31" s="112"/>
      <c r="H31" s="112"/>
      <c r="I31" s="116"/>
      <c r="J31" s="116"/>
      <c r="K31" s="116"/>
      <c r="L31" s="120">
        <f t="shared" si="4"/>
        <v>0</v>
      </c>
    </row>
    <row r="32" spans="1:16" ht="20.45" hidden="1" customHeight="1" x14ac:dyDescent="0.25">
      <c r="A32" s="114" t="s">
        <v>14</v>
      </c>
      <c r="B32" s="110" t="s">
        <v>162</v>
      </c>
      <c r="C32" s="111">
        <v>0</v>
      </c>
      <c r="D32" s="111">
        <v>0</v>
      </c>
      <c r="E32" s="111">
        <v>0</v>
      </c>
      <c r="F32" s="111">
        <v>0</v>
      </c>
      <c r="G32" s="112"/>
      <c r="H32" s="112"/>
      <c r="I32" s="116"/>
      <c r="J32" s="116"/>
      <c r="K32" s="116"/>
      <c r="L32" s="120">
        <f t="shared" si="4"/>
        <v>0</v>
      </c>
    </row>
    <row r="33" spans="1:13" ht="20.45" hidden="1" customHeight="1" x14ac:dyDescent="0.25">
      <c r="A33" s="114" t="s">
        <v>14</v>
      </c>
      <c r="B33" s="110" t="s">
        <v>66</v>
      </c>
      <c r="C33" s="111">
        <v>0</v>
      </c>
      <c r="D33" s="111">
        <v>0</v>
      </c>
      <c r="E33" s="111">
        <v>0</v>
      </c>
      <c r="F33" s="111">
        <v>0</v>
      </c>
      <c r="G33" s="112"/>
      <c r="H33" s="112"/>
      <c r="K33" s="116"/>
      <c r="L33" s="120">
        <f t="shared" si="4"/>
        <v>0</v>
      </c>
    </row>
    <row r="34" spans="1:13" s="119" customFormat="1" ht="20.45" customHeight="1" x14ac:dyDescent="0.25">
      <c r="A34" s="113" t="s">
        <v>163</v>
      </c>
      <c r="B34" s="107" t="s">
        <v>58</v>
      </c>
      <c r="C34" s="108">
        <v>186000000</v>
      </c>
      <c r="D34" s="108">
        <v>186000000</v>
      </c>
      <c r="E34" s="108">
        <v>158992201</v>
      </c>
      <c r="F34" s="108">
        <v>158992201</v>
      </c>
      <c r="G34" s="218">
        <f t="shared" ref="G34" si="10">E34/C34*100</f>
        <v>85.479677956989249</v>
      </c>
      <c r="H34" s="218">
        <f t="shared" ref="H34" si="11">F34/D34*100</f>
        <v>85.479677956989249</v>
      </c>
      <c r="K34" s="118"/>
      <c r="L34" s="120">
        <f t="shared" si="4"/>
        <v>0</v>
      </c>
    </row>
    <row r="35" spans="1:13" s="119" customFormat="1" ht="20.45" hidden="1" customHeight="1" x14ac:dyDescent="0.25">
      <c r="A35" s="113" t="s">
        <v>164</v>
      </c>
      <c r="B35" s="107" t="s">
        <v>59</v>
      </c>
      <c r="C35" s="108">
        <v>0</v>
      </c>
      <c r="D35" s="108">
        <v>0</v>
      </c>
      <c r="E35" s="108">
        <v>0</v>
      </c>
      <c r="F35" s="108">
        <v>0</v>
      </c>
      <c r="G35" s="109"/>
      <c r="H35" s="109"/>
      <c r="K35" s="118"/>
      <c r="L35" s="120">
        <f t="shared" si="4"/>
        <v>0</v>
      </c>
    </row>
    <row r="36" spans="1:13" s="119" customFormat="1" ht="20.45" customHeight="1" x14ac:dyDescent="0.25">
      <c r="A36" s="113" t="s">
        <v>165</v>
      </c>
      <c r="B36" s="107" t="s">
        <v>166</v>
      </c>
      <c r="C36" s="108">
        <v>8000000</v>
      </c>
      <c r="D36" s="108">
        <v>8000000</v>
      </c>
      <c r="E36" s="108">
        <v>1968342627</v>
      </c>
      <c r="F36" s="108">
        <v>11123643</v>
      </c>
      <c r="G36" s="249">
        <f>E36/C36*100</f>
        <v>24604.282837499999</v>
      </c>
      <c r="H36" s="218">
        <f>F36/D36*100</f>
        <v>139.04553749999999</v>
      </c>
      <c r="K36" s="118"/>
      <c r="L36" s="120">
        <f t="shared" si="4"/>
        <v>0</v>
      </c>
      <c r="M36" s="217">
        <f>+F27+F34+F36+F37+F49+F50</f>
        <v>566011750</v>
      </c>
    </row>
    <row r="37" spans="1:13" s="119" customFormat="1" ht="20.45" customHeight="1" x14ac:dyDescent="0.25">
      <c r="A37" s="113" t="s">
        <v>167</v>
      </c>
      <c r="B37" s="107" t="s">
        <v>168</v>
      </c>
      <c r="C37" s="108">
        <f>SUM(C38:C41)</f>
        <v>79700000</v>
      </c>
      <c r="D37" s="108">
        <f t="shared" ref="D37:F37" si="12">SUM(D38:D41)</f>
        <v>79700000</v>
      </c>
      <c r="E37" s="108">
        <f t="shared" si="12"/>
        <v>138506500</v>
      </c>
      <c r="F37" s="108">
        <f t="shared" si="12"/>
        <v>122456500</v>
      </c>
      <c r="G37" s="218">
        <f t="shared" ref="G37" si="13">E37/C37*100</f>
        <v>173.78481806775409</v>
      </c>
      <c r="H37" s="218">
        <f t="shared" ref="H37" si="14">F37/D37*100</f>
        <v>153.64680050188207</v>
      </c>
      <c r="K37" s="118"/>
      <c r="L37" s="120">
        <f t="shared" si="4"/>
        <v>0</v>
      </c>
    </row>
    <row r="38" spans="1:13" s="119" customFormat="1" ht="20.45" customHeight="1" x14ac:dyDescent="0.25">
      <c r="A38" s="114" t="s">
        <v>14</v>
      </c>
      <c r="B38" s="110" t="s">
        <v>169</v>
      </c>
      <c r="C38" s="111">
        <v>0</v>
      </c>
      <c r="D38" s="111">
        <v>0</v>
      </c>
      <c r="E38" s="111">
        <v>16050000</v>
      </c>
      <c r="F38" s="111">
        <v>0</v>
      </c>
      <c r="G38" s="112"/>
      <c r="H38" s="112"/>
      <c r="K38" s="118"/>
      <c r="L38" s="120"/>
    </row>
    <row r="39" spans="1:13" s="119" customFormat="1" ht="20.45" hidden="1" customHeight="1" x14ac:dyDescent="0.25">
      <c r="A39" s="114" t="s">
        <v>14</v>
      </c>
      <c r="B39" s="110" t="s">
        <v>201</v>
      </c>
      <c r="C39" s="111"/>
      <c r="D39" s="111"/>
      <c r="E39" s="111"/>
      <c r="F39" s="111"/>
      <c r="G39" s="112"/>
      <c r="H39" s="112"/>
      <c r="K39" s="118"/>
      <c r="L39" s="120"/>
    </row>
    <row r="40" spans="1:13" s="119" customFormat="1" ht="20.45" hidden="1" customHeight="1" x14ac:dyDescent="0.25">
      <c r="A40" s="114" t="s">
        <v>14</v>
      </c>
      <c r="B40" s="110" t="s">
        <v>170</v>
      </c>
      <c r="C40" s="111"/>
      <c r="D40" s="111"/>
      <c r="E40" s="111"/>
      <c r="F40" s="111"/>
      <c r="G40" s="112"/>
      <c r="H40" s="112"/>
      <c r="K40" s="118"/>
      <c r="L40" s="120"/>
    </row>
    <row r="41" spans="1:13" s="119" customFormat="1" ht="20.45" customHeight="1" x14ac:dyDescent="0.25">
      <c r="A41" s="114" t="s">
        <v>14</v>
      </c>
      <c r="B41" s="110" t="s">
        <v>202</v>
      </c>
      <c r="C41" s="111">
        <v>79700000</v>
      </c>
      <c r="D41" s="111">
        <f>C41</f>
        <v>79700000</v>
      </c>
      <c r="E41" s="111">
        <v>122456500</v>
      </c>
      <c r="F41" s="111">
        <v>122456500</v>
      </c>
      <c r="G41" s="219">
        <f t="shared" ref="G41" si="15">E41/C41*100</f>
        <v>153.64680050188207</v>
      </c>
      <c r="H41" s="219">
        <f t="shared" ref="H41" si="16">F41/D41*100</f>
        <v>153.64680050188207</v>
      </c>
      <c r="K41" s="118"/>
      <c r="L41" s="120"/>
    </row>
    <row r="42" spans="1:13" s="119" customFormat="1" ht="20.45" hidden="1" customHeight="1" x14ac:dyDescent="0.25">
      <c r="A42" s="113" t="s">
        <v>171</v>
      </c>
      <c r="B42" s="107" t="s">
        <v>60</v>
      </c>
      <c r="C42" s="108">
        <v>0</v>
      </c>
      <c r="D42" s="108">
        <v>0</v>
      </c>
      <c r="E42" s="108">
        <v>0</v>
      </c>
      <c r="F42" s="108">
        <v>0</v>
      </c>
      <c r="G42" s="109"/>
      <c r="H42" s="109"/>
      <c r="K42" s="118"/>
      <c r="L42" s="120">
        <f t="shared" si="4"/>
        <v>0</v>
      </c>
    </row>
    <row r="43" spans="1:13" s="119" customFormat="1" ht="20.45" hidden="1" customHeight="1" x14ac:dyDescent="0.25">
      <c r="A43" s="113" t="s">
        <v>172</v>
      </c>
      <c r="B43" s="107" t="s">
        <v>61</v>
      </c>
      <c r="C43" s="108"/>
      <c r="D43" s="108"/>
      <c r="E43" s="108"/>
      <c r="F43" s="108"/>
      <c r="G43" s="109"/>
      <c r="H43" s="109"/>
      <c r="K43" s="118"/>
      <c r="L43" s="120">
        <f t="shared" si="4"/>
        <v>0</v>
      </c>
    </row>
    <row r="44" spans="1:13" s="119" customFormat="1" ht="20.45" hidden="1" customHeight="1" x14ac:dyDescent="0.25">
      <c r="A44" s="113" t="s">
        <v>173</v>
      </c>
      <c r="B44" s="107" t="s">
        <v>62</v>
      </c>
      <c r="C44" s="108">
        <v>0</v>
      </c>
      <c r="D44" s="108">
        <v>0</v>
      </c>
      <c r="E44" s="108"/>
      <c r="F44" s="108">
        <v>0</v>
      </c>
      <c r="G44" s="109"/>
      <c r="H44" s="109"/>
      <c r="K44" s="118"/>
      <c r="L44" s="120">
        <f t="shared" si="4"/>
        <v>0</v>
      </c>
    </row>
    <row r="45" spans="1:13" s="119" customFormat="1" ht="20.45" hidden="1" customHeight="1" x14ac:dyDescent="0.25">
      <c r="A45" s="113" t="s">
        <v>174</v>
      </c>
      <c r="B45" s="107" t="s">
        <v>175</v>
      </c>
      <c r="C45" s="108">
        <v>0</v>
      </c>
      <c r="D45" s="108">
        <v>0</v>
      </c>
      <c r="E45" s="108"/>
      <c r="F45" s="108">
        <v>0</v>
      </c>
      <c r="G45" s="109"/>
      <c r="H45" s="109"/>
      <c r="K45" s="118"/>
      <c r="L45" s="120">
        <f t="shared" si="4"/>
        <v>0</v>
      </c>
    </row>
    <row r="46" spans="1:13" s="119" customFormat="1" ht="20.45" hidden="1" customHeight="1" x14ac:dyDescent="0.25">
      <c r="A46" s="113" t="s">
        <v>176</v>
      </c>
      <c r="B46" s="107" t="s">
        <v>177</v>
      </c>
      <c r="C46" s="108">
        <v>0</v>
      </c>
      <c r="D46" s="108">
        <v>0</v>
      </c>
      <c r="E46" s="108">
        <v>0</v>
      </c>
      <c r="F46" s="108">
        <v>0</v>
      </c>
      <c r="G46" s="109"/>
      <c r="H46" s="109"/>
      <c r="L46" s="120">
        <f t="shared" si="4"/>
        <v>0</v>
      </c>
    </row>
    <row r="47" spans="1:13" s="119" customFormat="1" ht="20.45" hidden="1" customHeight="1" x14ac:dyDescent="0.25">
      <c r="A47" s="113" t="s">
        <v>178</v>
      </c>
      <c r="B47" s="107" t="s">
        <v>63</v>
      </c>
      <c r="C47" s="108">
        <v>0</v>
      </c>
      <c r="D47" s="108">
        <v>0</v>
      </c>
      <c r="E47" s="108">
        <v>0</v>
      </c>
      <c r="F47" s="108">
        <v>0</v>
      </c>
      <c r="G47" s="109"/>
      <c r="H47" s="109"/>
      <c r="L47" s="120">
        <f t="shared" si="4"/>
        <v>0</v>
      </c>
    </row>
    <row r="48" spans="1:13" s="119" customFormat="1" ht="32.85" hidden="1" customHeight="1" x14ac:dyDescent="0.25">
      <c r="A48" s="113" t="s">
        <v>179</v>
      </c>
      <c r="B48" s="107" t="s">
        <v>180</v>
      </c>
      <c r="C48" s="108">
        <v>0</v>
      </c>
      <c r="D48" s="108">
        <v>0</v>
      </c>
      <c r="E48" s="108"/>
      <c r="F48" s="108">
        <v>0</v>
      </c>
      <c r="G48" s="109"/>
      <c r="H48" s="109"/>
    </row>
    <row r="49" spans="1:8" s="119" customFormat="1" ht="20.100000000000001" customHeight="1" x14ac:dyDescent="0.25">
      <c r="A49" s="113" t="s">
        <v>181</v>
      </c>
      <c r="B49" s="107" t="s">
        <v>64</v>
      </c>
      <c r="C49" s="108">
        <v>40300000</v>
      </c>
      <c r="D49" s="108">
        <f>C49</f>
        <v>40300000</v>
      </c>
      <c r="E49" s="108">
        <v>88766018</v>
      </c>
      <c r="F49" s="108">
        <v>35664670</v>
      </c>
      <c r="G49" s="218">
        <f t="shared" ref="G49" si="17">E49/C49*100</f>
        <v>220.26307196029776</v>
      </c>
      <c r="H49" s="218">
        <f t="shared" ref="H49" si="18">F49/D49*100</f>
        <v>88.497940446650119</v>
      </c>
    </row>
    <row r="50" spans="1:8" s="119" customFormat="1" ht="32.85" customHeight="1" x14ac:dyDescent="0.25">
      <c r="A50" s="113" t="s">
        <v>182</v>
      </c>
      <c r="B50" s="107" t="s">
        <v>183</v>
      </c>
      <c r="C50" s="108">
        <v>120000000</v>
      </c>
      <c r="D50" s="108">
        <v>120000000</v>
      </c>
      <c r="E50" s="108">
        <v>9000000</v>
      </c>
      <c r="F50" s="108">
        <v>9000000</v>
      </c>
      <c r="G50" s="218">
        <f t="shared" ref="G50" si="19">E50/C50*100</f>
        <v>7.5</v>
      </c>
      <c r="H50" s="218">
        <f t="shared" ref="H50" si="20">F50/D50*100</f>
        <v>7.5</v>
      </c>
    </row>
    <row r="51" spans="1:8" s="119" customFormat="1" ht="19.350000000000001" hidden="1" customHeight="1" x14ac:dyDescent="0.25">
      <c r="A51" s="113" t="s">
        <v>184</v>
      </c>
      <c r="B51" s="107" t="s">
        <v>185</v>
      </c>
      <c r="C51" s="108">
        <v>0</v>
      </c>
      <c r="D51" s="108">
        <v>0</v>
      </c>
      <c r="E51" s="108">
        <v>0</v>
      </c>
      <c r="F51" s="108">
        <v>0</v>
      </c>
      <c r="G51" s="109"/>
      <c r="H51" s="109"/>
    </row>
    <row r="52" spans="1:8" s="119" customFormat="1" ht="42" hidden="1" customHeight="1" x14ac:dyDescent="0.25">
      <c r="A52" s="113" t="s">
        <v>186</v>
      </c>
      <c r="B52" s="107" t="s">
        <v>187</v>
      </c>
      <c r="C52" s="108">
        <v>0</v>
      </c>
      <c r="D52" s="108">
        <v>0</v>
      </c>
      <c r="E52" s="108">
        <v>0</v>
      </c>
      <c r="F52" s="108">
        <v>0</v>
      </c>
      <c r="G52" s="109"/>
      <c r="H52" s="109"/>
    </row>
    <row r="53" spans="1:8" ht="17.45" hidden="1" customHeight="1" x14ac:dyDescent="0.25">
      <c r="A53" s="113" t="s">
        <v>17</v>
      </c>
      <c r="B53" s="107" t="s">
        <v>188</v>
      </c>
      <c r="C53" s="108">
        <v>0</v>
      </c>
      <c r="D53" s="108">
        <v>0</v>
      </c>
      <c r="E53" s="108">
        <v>0</v>
      </c>
      <c r="F53" s="108">
        <v>0</v>
      </c>
      <c r="G53" s="109"/>
      <c r="H53" s="109"/>
    </row>
    <row r="54" spans="1:8" ht="17.45" hidden="1" customHeight="1" x14ac:dyDescent="0.25">
      <c r="A54" s="113" t="s">
        <v>21</v>
      </c>
      <c r="B54" s="107" t="s">
        <v>189</v>
      </c>
      <c r="C54" s="108">
        <v>0</v>
      </c>
      <c r="D54" s="108">
        <v>0</v>
      </c>
      <c r="E54" s="108">
        <v>0</v>
      </c>
      <c r="F54" s="108">
        <v>0</v>
      </c>
      <c r="G54" s="109"/>
      <c r="H54" s="109"/>
    </row>
    <row r="55" spans="1:8" ht="17.45" hidden="1" customHeight="1" x14ac:dyDescent="0.25">
      <c r="A55" s="114" t="s">
        <v>142</v>
      </c>
      <c r="B55" s="110" t="s">
        <v>190</v>
      </c>
      <c r="C55" s="111">
        <v>0</v>
      </c>
      <c r="D55" s="111">
        <v>0</v>
      </c>
      <c r="E55" s="111">
        <v>0</v>
      </c>
      <c r="F55" s="111">
        <v>0</v>
      </c>
      <c r="G55" s="112"/>
      <c r="H55" s="112"/>
    </row>
    <row r="56" spans="1:8" ht="17.45" hidden="1" customHeight="1" x14ac:dyDescent="0.25">
      <c r="A56" s="114" t="s">
        <v>151</v>
      </c>
      <c r="B56" s="110" t="s">
        <v>65</v>
      </c>
      <c r="C56" s="111">
        <v>0</v>
      </c>
      <c r="D56" s="111">
        <v>0</v>
      </c>
      <c r="E56" s="111">
        <v>0</v>
      </c>
      <c r="F56" s="111">
        <v>0</v>
      </c>
      <c r="G56" s="112"/>
      <c r="H56" s="112"/>
    </row>
    <row r="57" spans="1:8" ht="17.45" hidden="1" customHeight="1" x14ac:dyDescent="0.25">
      <c r="A57" s="114" t="s">
        <v>155</v>
      </c>
      <c r="B57" s="110" t="s">
        <v>191</v>
      </c>
      <c r="C57" s="111">
        <v>0</v>
      </c>
      <c r="D57" s="111">
        <v>0</v>
      </c>
      <c r="E57" s="111">
        <v>0</v>
      </c>
      <c r="F57" s="111">
        <v>0</v>
      </c>
      <c r="G57" s="112"/>
      <c r="H57" s="112"/>
    </row>
    <row r="58" spans="1:8" ht="17.45" hidden="1" customHeight="1" x14ac:dyDescent="0.25">
      <c r="A58" s="114" t="s">
        <v>157</v>
      </c>
      <c r="B58" s="110" t="s">
        <v>192</v>
      </c>
      <c r="C58" s="111">
        <v>0</v>
      </c>
      <c r="D58" s="111">
        <v>0</v>
      </c>
      <c r="E58" s="111">
        <v>0</v>
      </c>
      <c r="F58" s="111">
        <v>0</v>
      </c>
      <c r="G58" s="112"/>
      <c r="H58" s="112"/>
    </row>
    <row r="59" spans="1:8" ht="25.5" hidden="1" x14ac:dyDescent="0.25">
      <c r="A59" s="114" t="s">
        <v>163</v>
      </c>
      <c r="B59" s="110" t="s">
        <v>193</v>
      </c>
      <c r="C59" s="111">
        <v>0</v>
      </c>
      <c r="D59" s="111">
        <v>0</v>
      </c>
      <c r="E59" s="111">
        <v>0</v>
      </c>
      <c r="F59" s="111">
        <v>0</v>
      </c>
      <c r="G59" s="112"/>
      <c r="H59" s="112"/>
    </row>
    <row r="60" spans="1:8" ht="16.899999999999999" hidden="1" customHeight="1" x14ac:dyDescent="0.25">
      <c r="A60" s="114" t="s">
        <v>164</v>
      </c>
      <c r="B60" s="110" t="s">
        <v>194</v>
      </c>
      <c r="C60" s="111">
        <v>0</v>
      </c>
      <c r="D60" s="111">
        <v>0</v>
      </c>
      <c r="E60" s="111">
        <v>0</v>
      </c>
      <c r="F60" s="111">
        <v>0</v>
      </c>
      <c r="G60" s="112"/>
      <c r="H60" s="112"/>
    </row>
    <row r="61" spans="1:8" ht="16.899999999999999" hidden="1" customHeight="1" x14ac:dyDescent="0.25">
      <c r="A61" s="114" t="s">
        <v>165</v>
      </c>
      <c r="B61" s="110" t="s">
        <v>66</v>
      </c>
      <c r="C61" s="111">
        <v>0</v>
      </c>
      <c r="D61" s="111">
        <v>0</v>
      </c>
      <c r="E61" s="111">
        <v>0</v>
      </c>
      <c r="F61" s="111">
        <v>0</v>
      </c>
      <c r="G61" s="112"/>
      <c r="H61" s="112"/>
    </row>
    <row r="62" spans="1:8" ht="16.899999999999999" hidden="1" customHeight="1" x14ac:dyDescent="0.25">
      <c r="A62" s="114" t="s">
        <v>167</v>
      </c>
      <c r="B62" s="110" t="s">
        <v>195</v>
      </c>
      <c r="C62" s="111">
        <v>0</v>
      </c>
      <c r="D62" s="111">
        <v>0</v>
      </c>
      <c r="E62" s="111">
        <v>0</v>
      </c>
      <c r="F62" s="111">
        <v>0</v>
      </c>
      <c r="G62" s="112"/>
      <c r="H62" s="112"/>
    </row>
    <row r="63" spans="1:8" ht="16.899999999999999" hidden="1" customHeight="1" x14ac:dyDescent="0.25">
      <c r="A63" s="113" t="s">
        <v>22</v>
      </c>
      <c r="B63" s="107" t="s">
        <v>196</v>
      </c>
      <c r="C63" s="108">
        <v>0</v>
      </c>
      <c r="D63" s="108">
        <v>0</v>
      </c>
      <c r="E63" s="108">
        <v>0</v>
      </c>
      <c r="F63" s="108">
        <v>0</v>
      </c>
      <c r="G63" s="109"/>
      <c r="H63" s="109"/>
    </row>
    <row r="64" spans="1:8" ht="16.899999999999999" hidden="1" customHeight="1" x14ac:dyDescent="0.25">
      <c r="A64" s="113" t="s">
        <v>24</v>
      </c>
      <c r="B64" s="107" t="s">
        <v>197</v>
      </c>
      <c r="C64" s="108">
        <v>0</v>
      </c>
      <c r="D64" s="108">
        <v>0</v>
      </c>
      <c r="E64" s="108">
        <v>0</v>
      </c>
      <c r="F64" s="108">
        <v>0</v>
      </c>
      <c r="G64" s="109"/>
      <c r="H64" s="109"/>
    </row>
    <row r="65" spans="1:8" ht="16.899999999999999" hidden="1" customHeight="1" x14ac:dyDescent="0.25">
      <c r="A65" s="113" t="s">
        <v>8</v>
      </c>
      <c r="B65" s="107" t="s">
        <v>198</v>
      </c>
      <c r="C65" s="108">
        <v>0</v>
      </c>
      <c r="D65" s="108">
        <v>0</v>
      </c>
      <c r="E65" s="108">
        <v>0</v>
      </c>
      <c r="F65" s="108">
        <v>0</v>
      </c>
      <c r="G65" s="109"/>
      <c r="H65" s="109"/>
    </row>
    <row r="66" spans="1:8" ht="16.899999999999999" customHeight="1" x14ac:dyDescent="0.25">
      <c r="A66" s="113" t="s">
        <v>38</v>
      </c>
      <c r="B66" s="107" t="s">
        <v>199</v>
      </c>
      <c r="C66" s="108">
        <f>'48'!C13</f>
        <v>216357521583</v>
      </c>
      <c r="D66" s="108">
        <f>C66</f>
        <v>216357521583</v>
      </c>
      <c r="E66" s="108">
        <f>'48'!D13</f>
        <v>214077966187</v>
      </c>
      <c r="F66" s="108">
        <f>E66</f>
        <v>214077966187</v>
      </c>
      <c r="G66" s="218">
        <f t="shared" ref="G66" si="21">E66/C66*100</f>
        <v>98.946394200062272</v>
      </c>
      <c r="H66" s="218">
        <f t="shared" ref="H66" si="22">F66/D66*100</f>
        <v>98.946394200062272</v>
      </c>
    </row>
    <row r="67" spans="1:8" ht="16.899999999999999" customHeight="1" x14ac:dyDescent="0.25">
      <c r="A67" s="113" t="s">
        <v>40</v>
      </c>
      <c r="B67" s="107" t="s">
        <v>200</v>
      </c>
      <c r="C67" s="108">
        <v>0</v>
      </c>
      <c r="D67" s="108">
        <v>0</v>
      </c>
      <c r="E67" s="108">
        <f>'48'!D17</f>
        <v>686718603</v>
      </c>
      <c r="F67" s="108">
        <f>E67</f>
        <v>686718603</v>
      </c>
      <c r="G67" s="109"/>
      <c r="H67" s="109"/>
    </row>
    <row r="68" spans="1:8" ht="24.75" customHeight="1" x14ac:dyDescent="0.25">
      <c r="A68" s="113" t="s">
        <v>44</v>
      </c>
      <c r="B68" s="107" t="s">
        <v>67</v>
      </c>
      <c r="C68" s="108">
        <f>'48'!C18</f>
        <v>8600763508</v>
      </c>
      <c r="D68" s="108">
        <f>C68</f>
        <v>8600763508</v>
      </c>
      <c r="E68" s="108">
        <f>'48'!C18</f>
        <v>8600763508</v>
      </c>
      <c r="F68" s="108">
        <f>E68</f>
        <v>8600763508</v>
      </c>
      <c r="G68" s="109">
        <f t="shared" ref="G68" si="23">E68/C68*100</f>
        <v>100</v>
      </c>
      <c r="H68" s="109">
        <f t="shared" ref="H68" si="24">F68/D68*100</f>
        <v>100</v>
      </c>
    </row>
  </sheetData>
  <autoFilter ref="A8:P68" xr:uid="{00000000-0001-0000-0100-000000000000}">
    <filterColumn colId="4">
      <customFilters>
        <customFilter operator="notEqual" val=" "/>
      </customFilters>
    </filterColumn>
  </autoFilter>
  <mergeCells count="9">
    <mergeCell ref="A1:H1"/>
    <mergeCell ref="A4:H4"/>
    <mergeCell ref="A5:A6"/>
    <mergeCell ref="B5:B6"/>
    <mergeCell ref="C5:D5"/>
    <mergeCell ref="E5:F5"/>
    <mergeCell ref="G5:H5"/>
    <mergeCell ref="A2:H2"/>
    <mergeCell ref="A3:H3"/>
  </mergeCells>
  <pageMargins left="0.44" right="0.196850393700787" top="0.43307086614173201" bottom="0.47244094488188998" header="0.31496062992126" footer="0.31496062992126"/>
  <pageSetup paperSize="9" scale="80" orientation="portrait" r:id="rId1"/>
  <headerFooter>
    <oddFooter>&amp;C&amp;P</oddFooter>
  </headerFooter>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G40"/>
  <sheetViews>
    <sheetView view="pageBreakPreview" zoomScaleNormal="100" zoomScaleSheetLayoutView="100" workbookViewId="0">
      <selection activeCell="A4" sqref="A4:E4"/>
    </sheetView>
  </sheetViews>
  <sheetFormatPr defaultColWidth="9.140625" defaultRowHeight="15" x14ac:dyDescent="0.25"/>
  <cols>
    <col min="1" max="1" width="6.42578125" style="84" customWidth="1"/>
    <col min="2" max="2" width="42.7109375" style="84" customWidth="1"/>
    <col min="3" max="3" width="16.7109375" style="84" customWidth="1"/>
    <col min="4" max="4" width="16.42578125" style="84" customWidth="1"/>
    <col min="5" max="5" width="11.7109375" style="84" customWidth="1"/>
    <col min="6" max="6" width="19.140625" style="26" bestFit="1" customWidth="1"/>
    <col min="7" max="16384" width="9.140625" style="84"/>
  </cols>
  <sheetData>
    <row r="1" spans="1:7" x14ac:dyDescent="0.25">
      <c r="A1" s="344" t="s">
        <v>368</v>
      </c>
      <c r="B1" s="344"/>
      <c r="C1" s="344"/>
      <c r="D1" s="344"/>
      <c r="E1" s="344"/>
    </row>
    <row r="2" spans="1:7" ht="18.600000000000001" customHeight="1" x14ac:dyDescent="0.25">
      <c r="A2" s="332" t="s">
        <v>124</v>
      </c>
      <c r="B2" s="332"/>
      <c r="C2" s="332"/>
      <c r="D2" s="332"/>
      <c r="E2" s="332"/>
    </row>
    <row r="3" spans="1:7" ht="18.600000000000001" customHeight="1" x14ac:dyDescent="0.25">
      <c r="A3" s="294"/>
      <c r="B3" s="294"/>
      <c r="C3" s="294"/>
      <c r="D3" s="294"/>
      <c r="E3" s="294"/>
    </row>
    <row r="4" spans="1:7" ht="18.600000000000001" customHeight="1" x14ac:dyDescent="0.25">
      <c r="A4" s="26"/>
      <c r="F4" s="84"/>
    </row>
    <row r="5" spans="1:7" ht="18.600000000000001" customHeight="1" x14ac:dyDescent="0.25">
      <c r="A5" s="335" t="str">
        <f>'50'!A3:H3</f>
        <v>(Kèm theo Nghị quyết số  19/NQ-HĐND ngày  26/6/2026 của HĐND xã Phiêng Pằn)</v>
      </c>
      <c r="B5" s="335"/>
      <c r="C5" s="335"/>
      <c r="D5" s="335"/>
      <c r="E5" s="335"/>
    </row>
    <row r="6" spans="1:7" ht="23.1" customHeight="1" x14ac:dyDescent="0.25">
      <c r="A6" s="343" t="s">
        <v>301</v>
      </c>
      <c r="B6" s="343"/>
      <c r="C6" s="343"/>
      <c r="D6" s="343"/>
      <c r="E6" s="343"/>
    </row>
    <row r="7" spans="1:7" ht="31.15" customHeight="1" x14ac:dyDescent="0.25">
      <c r="A7" s="25" t="s">
        <v>0</v>
      </c>
      <c r="B7" s="25" t="s">
        <v>1</v>
      </c>
      <c r="C7" s="25" t="s">
        <v>2</v>
      </c>
      <c r="D7" s="25" t="s">
        <v>3</v>
      </c>
      <c r="E7" s="25" t="s">
        <v>68</v>
      </c>
    </row>
    <row r="8" spans="1:7" ht="24.75" customHeight="1" x14ac:dyDescent="0.25">
      <c r="A8" s="25" t="s">
        <v>7</v>
      </c>
      <c r="B8" s="25" t="s">
        <v>8</v>
      </c>
      <c r="C8" s="25">
        <v>1</v>
      </c>
      <c r="D8" s="25">
        <v>2</v>
      </c>
      <c r="E8" s="25" t="s">
        <v>69</v>
      </c>
    </row>
    <row r="9" spans="1:7" s="85" customFormat="1" ht="31.15" customHeight="1" x14ac:dyDescent="0.2">
      <c r="A9" s="113"/>
      <c r="B9" s="107" t="s">
        <v>70</v>
      </c>
      <c r="C9" s="108">
        <f>+C10+C24+C38+C39+C40</f>
        <v>224790680592</v>
      </c>
      <c r="D9" s="108">
        <f>+D10+D24+D38+D39+D40</f>
        <v>222854392188</v>
      </c>
      <c r="E9" s="220">
        <f>D9/C9*100</f>
        <v>99.138626032493576</v>
      </c>
      <c r="F9" s="130">
        <f>D9-'48'!D20</f>
        <v>0</v>
      </c>
      <c r="G9" s="130">
        <f>C9-'48'!C20</f>
        <v>0</v>
      </c>
    </row>
    <row r="10" spans="1:7" s="85" customFormat="1" ht="30.75" customHeight="1" x14ac:dyDescent="0.2">
      <c r="A10" s="113" t="s">
        <v>7</v>
      </c>
      <c r="B10" s="107" t="s">
        <v>96</v>
      </c>
      <c r="C10" s="108">
        <f>+C11+C15+C19+C20+C21+C22+C23</f>
        <v>213253264922</v>
      </c>
      <c r="D10" s="108">
        <f>+D11+D15+D19+D20+D21+D22+D23</f>
        <v>203045673965</v>
      </c>
      <c r="E10" s="220">
        <f>D10/C10*100</f>
        <v>95.213395227156994</v>
      </c>
      <c r="F10" s="33"/>
    </row>
    <row r="11" spans="1:7" s="85" customFormat="1" ht="26.85" customHeight="1" x14ac:dyDescent="0.2">
      <c r="A11" s="113" t="s">
        <v>12</v>
      </c>
      <c r="B11" s="107" t="s">
        <v>28</v>
      </c>
      <c r="C11" s="108"/>
      <c r="D11" s="108">
        <v>0</v>
      </c>
      <c r="E11" s="221"/>
      <c r="F11" s="33"/>
    </row>
    <row r="12" spans="1:7" ht="35.450000000000003" customHeight="1" x14ac:dyDescent="0.25">
      <c r="A12" s="114" t="s">
        <v>142</v>
      </c>
      <c r="B12" s="86" t="s">
        <v>229</v>
      </c>
      <c r="C12" s="111">
        <v>0</v>
      </c>
      <c r="D12" s="111">
        <v>0</v>
      </c>
      <c r="E12" s="222"/>
    </row>
    <row r="13" spans="1:7" ht="63.2" customHeight="1" x14ac:dyDescent="0.25">
      <c r="A13" s="114">
        <v>2</v>
      </c>
      <c r="B13" s="110" t="s">
        <v>220</v>
      </c>
      <c r="C13" s="111">
        <v>0</v>
      </c>
      <c r="D13" s="111">
        <v>0</v>
      </c>
      <c r="E13" s="222"/>
    </row>
    <row r="14" spans="1:7" ht="25.5" customHeight="1" x14ac:dyDescent="0.25">
      <c r="A14" s="114">
        <v>3</v>
      </c>
      <c r="B14" s="110" t="s">
        <v>74</v>
      </c>
      <c r="C14" s="111"/>
      <c r="D14" s="111">
        <v>0</v>
      </c>
      <c r="E14" s="222"/>
    </row>
    <row r="15" spans="1:7" s="85" customFormat="1" ht="24.95" customHeight="1" x14ac:dyDescent="0.25">
      <c r="A15" s="113" t="s">
        <v>17</v>
      </c>
      <c r="B15" s="107" t="s">
        <v>29</v>
      </c>
      <c r="C15" s="108">
        <f>'48'!C23</f>
        <v>209946264922</v>
      </c>
      <c r="D15" s="108">
        <f>'48'!D23</f>
        <v>201323721965</v>
      </c>
      <c r="E15" s="221">
        <f>D15/C15*100</f>
        <v>95.892976252659949</v>
      </c>
      <c r="F15" s="26">
        <f>C15-'48'!C23</f>
        <v>0</v>
      </c>
    </row>
    <row r="16" spans="1:7" s="85" customFormat="1" ht="24.95" customHeight="1" x14ac:dyDescent="0.25">
      <c r="A16" s="123"/>
      <c r="B16" s="124" t="s">
        <v>75</v>
      </c>
      <c r="C16" s="125">
        <v>0</v>
      </c>
      <c r="D16" s="125">
        <v>0</v>
      </c>
      <c r="E16" s="223"/>
      <c r="F16" s="26"/>
    </row>
    <row r="17" spans="1:6" s="85" customFormat="1" ht="24.95" customHeight="1" x14ac:dyDescent="0.2">
      <c r="A17" s="114" t="s">
        <v>142</v>
      </c>
      <c r="B17" s="110" t="s">
        <v>71</v>
      </c>
      <c r="C17" s="111">
        <f>149896041376+F17</f>
        <v>150756469944</v>
      </c>
      <c r="D17" s="111">
        <v>149308516400</v>
      </c>
      <c r="E17" s="224">
        <f>D17/C17*100</f>
        <v>99.039541357967693</v>
      </c>
      <c r="F17" s="82">
        <v>860428568</v>
      </c>
    </row>
    <row r="18" spans="1:6" s="85" customFormat="1" ht="24.95" customHeight="1" x14ac:dyDescent="0.25">
      <c r="A18" s="114" t="s">
        <v>151</v>
      </c>
      <c r="B18" s="110" t="s">
        <v>72</v>
      </c>
      <c r="C18" s="111">
        <v>0</v>
      </c>
      <c r="D18" s="111">
        <v>0</v>
      </c>
      <c r="E18" s="224"/>
      <c r="F18" s="26"/>
    </row>
    <row r="19" spans="1:6" s="85" customFormat="1" ht="31.15" customHeight="1" x14ac:dyDescent="0.25">
      <c r="A19" s="113" t="s">
        <v>21</v>
      </c>
      <c r="B19" s="107" t="s">
        <v>30</v>
      </c>
      <c r="C19" s="108">
        <v>0</v>
      </c>
      <c r="D19" s="108">
        <v>0</v>
      </c>
      <c r="E19" s="225"/>
      <c r="F19" s="26"/>
    </row>
    <row r="20" spans="1:6" s="85" customFormat="1" ht="27" customHeight="1" x14ac:dyDescent="0.2">
      <c r="A20" s="113" t="s">
        <v>22</v>
      </c>
      <c r="B20" s="107" t="s">
        <v>31</v>
      </c>
      <c r="C20" s="108">
        <v>0</v>
      </c>
      <c r="D20" s="108">
        <v>0</v>
      </c>
      <c r="E20" s="225"/>
      <c r="F20" s="33"/>
    </row>
    <row r="21" spans="1:6" s="85" customFormat="1" ht="27" customHeight="1" x14ac:dyDescent="0.2">
      <c r="A21" s="113" t="s">
        <v>24</v>
      </c>
      <c r="B21" s="107" t="s">
        <v>206</v>
      </c>
      <c r="C21" s="108">
        <f>'48'!C26</f>
        <v>3307000000</v>
      </c>
      <c r="D21" s="108">
        <f>'48'!D26</f>
        <v>1721952000</v>
      </c>
      <c r="E21" s="225">
        <f>D21/C21*100</f>
        <v>52.069912307227092</v>
      </c>
      <c r="F21" s="33"/>
    </row>
    <row r="22" spans="1:6" s="87" customFormat="1" ht="27" customHeight="1" x14ac:dyDescent="0.2">
      <c r="A22" s="113" t="s">
        <v>76</v>
      </c>
      <c r="B22" s="107" t="s">
        <v>33</v>
      </c>
      <c r="C22" s="108">
        <v>0</v>
      </c>
      <c r="D22" s="108">
        <v>0</v>
      </c>
      <c r="E22" s="225"/>
      <c r="F22" s="44"/>
    </row>
    <row r="23" spans="1:6" s="87" customFormat="1" ht="27" customHeight="1" x14ac:dyDescent="0.2">
      <c r="A23" s="113" t="s">
        <v>207</v>
      </c>
      <c r="B23" s="107" t="s">
        <v>208</v>
      </c>
      <c r="C23" s="108">
        <v>0</v>
      </c>
      <c r="D23" s="108">
        <v>0</v>
      </c>
      <c r="E23" s="225"/>
      <c r="F23" s="86"/>
    </row>
    <row r="24" spans="1:6" s="87" customFormat="1" ht="27" customHeight="1" x14ac:dyDescent="0.2">
      <c r="A24" s="113" t="s">
        <v>8</v>
      </c>
      <c r="B24" s="107" t="s">
        <v>77</v>
      </c>
      <c r="C24" s="108">
        <f>+C25+C35</f>
        <v>11537415670</v>
      </c>
      <c r="D24" s="108">
        <f>+D25+D35</f>
        <v>5998915000</v>
      </c>
      <c r="E24" s="225">
        <f t="shared" ref="E24:E25" si="0">D24/C24*100</f>
        <v>51.995309622055075</v>
      </c>
      <c r="F24" s="44"/>
    </row>
    <row r="25" spans="1:6" s="85" customFormat="1" ht="27" customHeight="1" x14ac:dyDescent="0.2">
      <c r="A25" s="113" t="s">
        <v>12</v>
      </c>
      <c r="B25" s="107" t="s">
        <v>35</v>
      </c>
      <c r="C25" s="108">
        <f>+C26+C29+C32</f>
        <v>11537415670</v>
      </c>
      <c r="D25" s="108">
        <f>+D26+D29+D32</f>
        <v>5998915000</v>
      </c>
      <c r="E25" s="225">
        <f t="shared" si="0"/>
        <v>51.995309622055075</v>
      </c>
      <c r="F25" s="33"/>
    </row>
    <row r="26" spans="1:6" ht="27" customHeight="1" x14ac:dyDescent="0.25">
      <c r="A26" s="113" t="s">
        <v>142</v>
      </c>
      <c r="B26" s="107" t="s">
        <v>234</v>
      </c>
      <c r="C26" s="108">
        <f>SUM(C27:C28)</f>
        <v>338647000</v>
      </c>
      <c r="D26" s="108">
        <f>SUM(D27:D28)</f>
        <v>0</v>
      </c>
      <c r="E26" s="225"/>
    </row>
    <row r="27" spans="1:6" s="85" customFormat="1" ht="27" customHeight="1" x14ac:dyDescent="0.2">
      <c r="A27" s="114"/>
      <c r="B27" s="110" t="s">
        <v>209</v>
      </c>
      <c r="C27" s="111">
        <v>0</v>
      </c>
      <c r="D27" s="111">
        <v>0</v>
      </c>
      <c r="E27" s="224"/>
      <c r="F27" s="33"/>
    </row>
    <row r="28" spans="1:6" ht="27" customHeight="1" x14ac:dyDescent="0.25">
      <c r="A28" s="114"/>
      <c r="B28" s="110" t="s">
        <v>210</v>
      </c>
      <c r="C28" s="111">
        <v>338647000</v>
      </c>
      <c r="D28" s="111"/>
      <c r="E28" s="224"/>
    </row>
    <row r="29" spans="1:6" ht="27" customHeight="1" x14ac:dyDescent="0.25">
      <c r="A29" s="113" t="s">
        <v>151</v>
      </c>
      <c r="B29" s="107" t="s">
        <v>131</v>
      </c>
      <c r="C29" s="108">
        <f>SUM(C30:C31)</f>
        <v>115846800</v>
      </c>
      <c r="D29" s="108">
        <f>SUM(D30:D31)</f>
        <v>0</v>
      </c>
      <c r="E29" s="225"/>
    </row>
    <row r="30" spans="1:6" ht="27" customHeight="1" x14ac:dyDescent="0.25">
      <c r="A30" s="114"/>
      <c r="B30" s="110" t="s">
        <v>209</v>
      </c>
      <c r="C30" s="111">
        <v>0</v>
      </c>
      <c r="D30" s="111">
        <v>0</v>
      </c>
      <c r="E30" s="224"/>
    </row>
    <row r="31" spans="1:6" ht="27" customHeight="1" x14ac:dyDescent="0.25">
      <c r="A31" s="114"/>
      <c r="B31" s="110" t="s">
        <v>210</v>
      </c>
      <c r="C31" s="111">
        <v>115846800</v>
      </c>
      <c r="D31" s="111"/>
      <c r="E31" s="224"/>
    </row>
    <row r="32" spans="1:6" ht="35.450000000000003" customHeight="1" x14ac:dyDescent="0.25">
      <c r="A32" s="113" t="s">
        <v>155</v>
      </c>
      <c r="B32" s="107" t="s">
        <v>235</v>
      </c>
      <c r="C32" s="108">
        <f>+C33+C34</f>
        <v>11082921870</v>
      </c>
      <c r="D32" s="108">
        <f>+D33+D34</f>
        <v>5998915000</v>
      </c>
      <c r="E32" s="225">
        <f t="shared" ref="E32" si="1">D32/C32*100</f>
        <v>54.127558331330185</v>
      </c>
    </row>
    <row r="33" spans="1:5" ht="27" customHeight="1" x14ac:dyDescent="0.25">
      <c r="A33" s="114"/>
      <c r="B33" s="110" t="s">
        <v>209</v>
      </c>
      <c r="C33" s="111">
        <v>0</v>
      </c>
      <c r="D33" s="111">
        <v>0</v>
      </c>
      <c r="E33" s="224"/>
    </row>
    <row r="34" spans="1:5" ht="27" customHeight="1" x14ac:dyDescent="0.25">
      <c r="A34" s="114"/>
      <c r="B34" s="110" t="s">
        <v>210</v>
      </c>
      <c r="C34" s="111">
        <v>11082921870</v>
      </c>
      <c r="D34" s="111">
        <f>'48'!D30</f>
        <v>5998915000</v>
      </c>
      <c r="E34" s="224">
        <f t="shared" ref="E34" si="2">D34/C34*100</f>
        <v>54.127558331330185</v>
      </c>
    </row>
    <row r="35" spans="1:5" ht="27" customHeight="1" x14ac:dyDescent="0.25">
      <c r="A35" s="113" t="s">
        <v>17</v>
      </c>
      <c r="B35" s="107" t="s">
        <v>36</v>
      </c>
      <c r="C35" s="108">
        <v>0</v>
      </c>
      <c r="D35" s="108">
        <v>0</v>
      </c>
      <c r="E35" s="225"/>
    </row>
    <row r="36" spans="1:5" ht="33.6" customHeight="1" x14ac:dyDescent="0.25">
      <c r="A36" s="114" t="s">
        <v>142</v>
      </c>
      <c r="B36" s="110" t="s">
        <v>211</v>
      </c>
      <c r="C36" s="111">
        <v>0</v>
      </c>
      <c r="D36" s="111">
        <v>0</v>
      </c>
      <c r="E36" s="224"/>
    </row>
    <row r="37" spans="1:5" ht="27" customHeight="1" x14ac:dyDescent="0.25">
      <c r="A37" s="114" t="s">
        <v>151</v>
      </c>
      <c r="B37" s="110" t="s">
        <v>212</v>
      </c>
      <c r="C37" s="111">
        <v>0</v>
      </c>
      <c r="D37" s="111">
        <v>0</v>
      </c>
      <c r="E37" s="222"/>
    </row>
    <row r="38" spans="1:5" ht="27" customHeight="1" x14ac:dyDescent="0.25">
      <c r="A38" s="113" t="s">
        <v>38</v>
      </c>
      <c r="B38" s="107" t="s">
        <v>87</v>
      </c>
      <c r="C38" s="108"/>
      <c r="D38" s="108">
        <f>'48'!D32</f>
        <v>8174118353</v>
      </c>
      <c r="E38" s="221"/>
    </row>
    <row r="39" spans="1:5" ht="27" customHeight="1" x14ac:dyDescent="0.25">
      <c r="A39" s="113" t="s">
        <v>40</v>
      </c>
      <c r="B39" s="107" t="s">
        <v>213</v>
      </c>
      <c r="C39" s="108">
        <v>0</v>
      </c>
      <c r="D39" s="108">
        <v>0</v>
      </c>
      <c r="E39" s="221"/>
    </row>
    <row r="40" spans="1:5" ht="27" customHeight="1" x14ac:dyDescent="0.25">
      <c r="A40" s="113" t="s">
        <v>44</v>
      </c>
      <c r="B40" s="107" t="s">
        <v>214</v>
      </c>
      <c r="C40" s="108">
        <v>0</v>
      </c>
      <c r="D40" s="108">
        <f>'48'!D33</f>
        <v>5635684870</v>
      </c>
      <c r="E40" s="221"/>
    </row>
  </sheetData>
  <mergeCells count="4">
    <mergeCell ref="A2:E2"/>
    <mergeCell ref="A5:E5"/>
    <mergeCell ref="A6:E6"/>
    <mergeCell ref="A1:E1"/>
  </mergeCells>
  <pageMargins left="0.6" right="0.196850393700787" top="0.59055118110236204" bottom="0.62992125984252001" header="0.31496062992126" footer="0.31496062992126"/>
  <pageSetup paperSize="9" orientation="portrait" r:id="rId1"/>
  <headerFooter>
    <oddFooter>&amp;C&amp;P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H50"/>
  <sheetViews>
    <sheetView view="pageBreakPreview" zoomScale="115" zoomScaleNormal="100" zoomScaleSheetLayoutView="115" workbookViewId="0">
      <selection activeCell="A4" sqref="A4:XFD4"/>
    </sheetView>
  </sheetViews>
  <sheetFormatPr defaultColWidth="9.140625" defaultRowHeight="15" x14ac:dyDescent="0.25"/>
  <cols>
    <col min="1" max="1" width="9.140625" style="49"/>
    <col min="2" max="2" width="39.140625" style="49" customWidth="1"/>
    <col min="3" max="3" width="15.28515625" style="49" customWidth="1"/>
    <col min="4" max="4" width="14.42578125" style="49" bestFit="1" customWidth="1"/>
    <col min="5" max="5" width="14" style="49" bestFit="1" customWidth="1"/>
    <col min="6" max="6" width="8.7109375" style="49" customWidth="1"/>
    <col min="7" max="7" width="19.5703125" style="49" customWidth="1"/>
    <col min="8" max="8" width="16.5703125" style="49" customWidth="1"/>
    <col min="9" max="16384" width="9.140625" style="49"/>
  </cols>
  <sheetData>
    <row r="1" spans="1:8" x14ac:dyDescent="0.25">
      <c r="A1" s="345" t="s">
        <v>369</v>
      </c>
      <c r="B1" s="345"/>
      <c r="C1" s="345"/>
      <c r="D1" s="345"/>
      <c r="E1" s="345"/>
      <c r="F1" s="345"/>
    </row>
    <row r="2" spans="1:8" s="70" customFormat="1" ht="20.100000000000001" customHeight="1" x14ac:dyDescent="0.25">
      <c r="A2" s="346" t="s">
        <v>125</v>
      </c>
      <c r="B2" s="346"/>
      <c r="C2" s="346"/>
      <c r="D2" s="346"/>
      <c r="E2" s="346"/>
      <c r="F2" s="346"/>
    </row>
    <row r="3" spans="1:8" s="70" customFormat="1" ht="20.100000000000001" customHeight="1" x14ac:dyDescent="0.25">
      <c r="A3" s="295"/>
      <c r="B3" s="295"/>
      <c r="C3" s="295"/>
      <c r="D3" s="295"/>
      <c r="E3" s="295"/>
      <c r="F3" s="295"/>
    </row>
    <row r="4" spans="1:8" s="70" customFormat="1" ht="20.100000000000001" customHeight="1" x14ac:dyDescent="0.25">
      <c r="A4" s="342" t="str">
        <f>'51'!A5:E5</f>
        <v>(Kèm theo Nghị quyết số  19/NQ-HĐND ngày  26/6/2026 của HĐND xã Phiêng Pằn)</v>
      </c>
      <c r="B4" s="342"/>
      <c r="C4" s="342"/>
      <c r="D4" s="342"/>
      <c r="E4" s="342"/>
      <c r="F4" s="342"/>
    </row>
    <row r="5" spans="1:8" ht="35.1" customHeight="1" x14ac:dyDescent="0.25">
      <c r="A5" s="347" t="s">
        <v>301</v>
      </c>
      <c r="B5" s="347"/>
      <c r="C5" s="347"/>
      <c r="D5" s="347"/>
      <c r="E5" s="347"/>
      <c r="F5" s="347"/>
      <c r="G5" s="79"/>
    </row>
    <row r="6" spans="1:8" ht="35.1" customHeight="1" x14ac:dyDescent="0.25">
      <c r="A6" s="340" t="s">
        <v>0</v>
      </c>
      <c r="B6" s="340" t="s">
        <v>52</v>
      </c>
      <c r="C6" s="340" t="s">
        <v>2</v>
      </c>
      <c r="D6" s="340" t="s">
        <v>3</v>
      </c>
      <c r="E6" s="340" t="s">
        <v>4</v>
      </c>
      <c r="F6" s="340"/>
      <c r="G6" s="79"/>
    </row>
    <row r="7" spans="1:8" ht="35.1" customHeight="1" x14ac:dyDescent="0.25">
      <c r="A7" s="340"/>
      <c r="B7" s="340"/>
      <c r="C7" s="340"/>
      <c r="D7" s="340"/>
      <c r="E7" s="69" t="s">
        <v>5</v>
      </c>
      <c r="F7" s="69" t="s">
        <v>78</v>
      </c>
      <c r="G7" s="56"/>
    </row>
    <row r="8" spans="1:8" s="66" customFormat="1" ht="27.75" customHeight="1" x14ac:dyDescent="0.2">
      <c r="A8" s="80" t="s">
        <v>7</v>
      </c>
      <c r="B8" s="80" t="s">
        <v>8</v>
      </c>
      <c r="C8" s="80">
        <v>1</v>
      </c>
      <c r="D8" s="80">
        <v>2</v>
      </c>
      <c r="E8" s="80" t="s">
        <v>9</v>
      </c>
      <c r="F8" s="80" t="s">
        <v>10</v>
      </c>
      <c r="G8" s="81"/>
    </row>
    <row r="9" spans="1:8" s="62" customFormat="1" ht="20.45" customHeight="1" x14ac:dyDescent="0.2">
      <c r="A9" s="113"/>
      <c r="B9" s="107" t="s">
        <v>70</v>
      </c>
      <c r="C9" s="108">
        <f>+C10+C11+C43+C49+C50</f>
        <v>224790680592</v>
      </c>
      <c r="D9" s="108">
        <f>+D10+D11+D43+D49+D50</f>
        <v>222854392188</v>
      </c>
      <c r="E9" s="108">
        <f t="shared" ref="E9" si="0">+E10+E11+E43+E49+E50</f>
        <v>-1936288404</v>
      </c>
      <c r="F9" s="226">
        <f>D9/C9*100</f>
        <v>99.138626032493576</v>
      </c>
      <c r="G9" s="61">
        <f>C9-'48'!C20</f>
        <v>0</v>
      </c>
      <c r="H9" s="230">
        <f>D9-'48'!D20</f>
        <v>0</v>
      </c>
    </row>
    <row r="10" spans="1:8" s="62" customFormat="1" ht="20.45" customHeight="1" x14ac:dyDescent="0.2">
      <c r="A10" s="113" t="s">
        <v>7</v>
      </c>
      <c r="B10" s="107" t="s">
        <v>215</v>
      </c>
      <c r="C10" s="108">
        <v>0</v>
      </c>
      <c r="D10" s="108">
        <v>0</v>
      </c>
      <c r="E10" s="108">
        <f t="shared" ref="E10:E50" si="1">D10-C10</f>
        <v>0</v>
      </c>
      <c r="F10" s="226"/>
      <c r="G10" s="82"/>
    </row>
    <row r="11" spans="1:8" s="62" customFormat="1" ht="22.5" customHeight="1" x14ac:dyDescent="0.2">
      <c r="A11" s="113" t="s">
        <v>8</v>
      </c>
      <c r="B11" s="107" t="s">
        <v>225</v>
      </c>
      <c r="C11" s="108">
        <f>+C12+C29+C39+C40+C41+C42+C49+C50</f>
        <v>213253264922</v>
      </c>
      <c r="D11" s="108">
        <f>+D12+D29+D39+D40+D41+D42</f>
        <v>203045673965</v>
      </c>
      <c r="E11" s="108">
        <f t="shared" si="1"/>
        <v>-10207590957</v>
      </c>
      <c r="F11" s="226">
        <f t="shared" ref="F11:F41" si="2">D11/C11*100</f>
        <v>95.213395227156994</v>
      </c>
      <c r="G11" s="82"/>
    </row>
    <row r="12" spans="1:8" s="62" customFormat="1" ht="21.4" customHeight="1" x14ac:dyDescent="0.2">
      <c r="A12" s="113" t="s">
        <v>12</v>
      </c>
      <c r="B12" s="107" t="s">
        <v>28</v>
      </c>
      <c r="C12" s="108"/>
      <c r="D12" s="108"/>
      <c r="E12" s="108">
        <f t="shared" si="1"/>
        <v>0</v>
      </c>
      <c r="F12" s="226"/>
      <c r="G12" s="82"/>
    </row>
    <row r="13" spans="1:8" s="66" customFormat="1" ht="31.7" customHeight="1" x14ac:dyDescent="0.2">
      <c r="A13" s="114" t="s">
        <v>142</v>
      </c>
      <c r="B13" s="110" t="s">
        <v>229</v>
      </c>
      <c r="C13" s="111">
        <v>0</v>
      </c>
      <c r="D13" s="111">
        <v>0</v>
      </c>
      <c r="E13" s="108">
        <f t="shared" si="1"/>
        <v>0</v>
      </c>
      <c r="F13" s="226"/>
      <c r="G13" s="82"/>
    </row>
    <row r="14" spans="1:8" s="66" customFormat="1" ht="21.4" hidden="1" customHeight="1" x14ac:dyDescent="0.2">
      <c r="A14" s="114" t="s">
        <v>14</v>
      </c>
      <c r="B14" s="110" t="s">
        <v>79</v>
      </c>
      <c r="C14" s="111">
        <v>0</v>
      </c>
      <c r="D14" s="111">
        <v>0</v>
      </c>
      <c r="E14" s="108">
        <f t="shared" si="1"/>
        <v>0</v>
      </c>
      <c r="F14" s="226"/>
      <c r="G14" s="82"/>
    </row>
    <row r="15" spans="1:8" s="66" customFormat="1" ht="21.4" hidden="1" customHeight="1" x14ac:dyDescent="0.2">
      <c r="A15" s="114" t="s">
        <v>14</v>
      </c>
      <c r="B15" s="110" t="s">
        <v>216</v>
      </c>
      <c r="C15" s="111">
        <v>0</v>
      </c>
      <c r="D15" s="111">
        <v>0</v>
      </c>
      <c r="E15" s="108">
        <f t="shared" si="1"/>
        <v>0</v>
      </c>
      <c r="F15" s="226"/>
      <c r="G15" s="82"/>
    </row>
    <row r="16" spans="1:8" s="66" customFormat="1" ht="21.4" hidden="1" customHeight="1" x14ac:dyDescent="0.2">
      <c r="A16" s="114" t="s">
        <v>14</v>
      </c>
      <c r="B16" s="110" t="s">
        <v>217</v>
      </c>
      <c r="C16" s="111">
        <v>0</v>
      </c>
      <c r="D16" s="111">
        <v>0</v>
      </c>
      <c r="E16" s="108">
        <f t="shared" si="1"/>
        <v>0</v>
      </c>
      <c r="F16" s="226"/>
      <c r="G16" s="82"/>
    </row>
    <row r="17" spans="1:8" s="66" customFormat="1" ht="21.4" hidden="1" customHeight="1" x14ac:dyDescent="0.2">
      <c r="A17" s="114" t="s">
        <v>14</v>
      </c>
      <c r="B17" s="110" t="s">
        <v>218</v>
      </c>
      <c r="C17" s="111">
        <v>0</v>
      </c>
      <c r="D17" s="111">
        <v>0</v>
      </c>
      <c r="E17" s="108">
        <f t="shared" si="1"/>
        <v>0</v>
      </c>
      <c r="F17" s="226"/>
      <c r="G17" s="82"/>
    </row>
    <row r="18" spans="1:8" s="66" customFormat="1" ht="21.4" hidden="1" customHeight="1" x14ac:dyDescent="0.2">
      <c r="A18" s="114" t="s">
        <v>14</v>
      </c>
      <c r="B18" s="110" t="s">
        <v>80</v>
      </c>
      <c r="C18" s="111">
        <v>0</v>
      </c>
      <c r="D18" s="111">
        <v>0</v>
      </c>
      <c r="E18" s="108">
        <f t="shared" si="1"/>
        <v>0</v>
      </c>
      <c r="F18" s="226"/>
      <c r="G18" s="82"/>
    </row>
    <row r="19" spans="1:8" s="66" customFormat="1" ht="21.4" hidden="1" customHeight="1" x14ac:dyDescent="0.2">
      <c r="A19" s="114" t="s">
        <v>14</v>
      </c>
      <c r="B19" s="110" t="s">
        <v>205</v>
      </c>
      <c r="C19" s="111">
        <v>0</v>
      </c>
      <c r="D19" s="111">
        <v>0</v>
      </c>
      <c r="E19" s="108">
        <f t="shared" si="1"/>
        <v>0</v>
      </c>
      <c r="F19" s="226"/>
      <c r="G19" s="82"/>
    </row>
    <row r="20" spans="1:8" s="66" customFormat="1" ht="21.4" hidden="1" customHeight="1" x14ac:dyDescent="0.2">
      <c r="A20" s="114" t="s">
        <v>14</v>
      </c>
      <c r="B20" s="110" t="s">
        <v>81</v>
      </c>
      <c r="C20" s="111">
        <v>0</v>
      </c>
      <c r="D20" s="111">
        <v>0</v>
      </c>
      <c r="E20" s="108">
        <f t="shared" si="1"/>
        <v>0</v>
      </c>
      <c r="F20" s="226"/>
      <c r="G20" s="82"/>
    </row>
    <row r="21" spans="1:8" s="66" customFormat="1" ht="21.4" hidden="1" customHeight="1" x14ac:dyDescent="0.2">
      <c r="A21" s="114" t="s">
        <v>14</v>
      </c>
      <c r="B21" s="110" t="s">
        <v>85</v>
      </c>
      <c r="C21" s="111">
        <v>0</v>
      </c>
      <c r="D21" s="111">
        <v>0</v>
      </c>
      <c r="E21" s="108">
        <f t="shared" si="1"/>
        <v>0</v>
      </c>
      <c r="F21" s="226"/>
      <c r="G21" s="82"/>
    </row>
    <row r="22" spans="1:8" s="66" customFormat="1" ht="21.4" hidden="1" customHeight="1" x14ac:dyDescent="0.2">
      <c r="A22" s="114" t="s">
        <v>14</v>
      </c>
      <c r="B22" s="110" t="s">
        <v>82</v>
      </c>
      <c r="C22" s="111">
        <v>0</v>
      </c>
      <c r="D22" s="111">
        <v>0</v>
      </c>
      <c r="E22" s="108">
        <f t="shared" si="1"/>
        <v>0</v>
      </c>
      <c r="F22" s="226"/>
      <c r="G22" s="82"/>
    </row>
    <row r="23" spans="1:8" s="66" customFormat="1" ht="21.4" hidden="1" customHeight="1" x14ac:dyDescent="0.2">
      <c r="A23" s="114" t="s">
        <v>14</v>
      </c>
      <c r="B23" s="110" t="s">
        <v>83</v>
      </c>
      <c r="C23" s="111">
        <v>0</v>
      </c>
      <c r="D23" s="111">
        <v>0</v>
      </c>
      <c r="E23" s="108">
        <f t="shared" si="1"/>
        <v>0</v>
      </c>
      <c r="F23" s="226"/>
      <c r="G23" s="82"/>
    </row>
    <row r="24" spans="1:8" s="66" customFormat="1" ht="30.2" hidden="1" customHeight="1" x14ac:dyDescent="0.2">
      <c r="A24" s="114" t="s">
        <v>14</v>
      </c>
      <c r="B24" s="110" t="s">
        <v>204</v>
      </c>
      <c r="C24" s="111">
        <v>0</v>
      </c>
      <c r="D24" s="111">
        <v>0</v>
      </c>
      <c r="E24" s="108">
        <f t="shared" si="1"/>
        <v>0</v>
      </c>
      <c r="F24" s="226"/>
      <c r="G24" s="82"/>
    </row>
    <row r="25" spans="1:8" s="66" customFormat="1" ht="21.4" hidden="1" customHeight="1" x14ac:dyDescent="0.2">
      <c r="A25" s="114" t="s">
        <v>14</v>
      </c>
      <c r="B25" s="110" t="s">
        <v>84</v>
      </c>
      <c r="C25" s="111">
        <v>0</v>
      </c>
      <c r="D25" s="111">
        <v>0</v>
      </c>
      <c r="E25" s="108">
        <f t="shared" si="1"/>
        <v>0</v>
      </c>
      <c r="F25" s="226"/>
      <c r="G25" s="82"/>
    </row>
    <row r="26" spans="1:8" s="66" customFormat="1" ht="21.4" hidden="1" customHeight="1" x14ac:dyDescent="0.2">
      <c r="A26" s="114" t="s">
        <v>14</v>
      </c>
      <c r="B26" s="110" t="s">
        <v>219</v>
      </c>
      <c r="C26" s="111">
        <v>0</v>
      </c>
      <c r="D26" s="111">
        <v>0</v>
      </c>
      <c r="E26" s="108">
        <f t="shared" si="1"/>
        <v>0</v>
      </c>
      <c r="F26" s="226"/>
      <c r="G26" s="82"/>
    </row>
    <row r="27" spans="1:8" s="66" customFormat="1" ht="64.7" customHeight="1" x14ac:dyDescent="0.2">
      <c r="A27" s="114" t="s">
        <v>151</v>
      </c>
      <c r="B27" s="110" t="s">
        <v>220</v>
      </c>
      <c r="C27" s="111">
        <v>0</v>
      </c>
      <c r="D27" s="111">
        <v>0</v>
      </c>
      <c r="E27" s="108">
        <f t="shared" si="1"/>
        <v>0</v>
      </c>
      <c r="F27" s="226"/>
      <c r="G27" s="82"/>
    </row>
    <row r="28" spans="1:8" s="66" customFormat="1" ht="24.6" customHeight="1" x14ac:dyDescent="0.2">
      <c r="A28" s="114" t="s">
        <v>155</v>
      </c>
      <c r="B28" s="110" t="s">
        <v>74</v>
      </c>
      <c r="C28" s="111"/>
      <c r="D28" s="111">
        <v>0</v>
      </c>
      <c r="E28" s="108">
        <f t="shared" si="1"/>
        <v>0</v>
      </c>
      <c r="F28" s="226"/>
      <c r="G28" s="82"/>
    </row>
    <row r="29" spans="1:8" s="62" customFormat="1" ht="23.1" customHeight="1" x14ac:dyDescent="0.2">
      <c r="A29" s="113" t="s">
        <v>17</v>
      </c>
      <c r="B29" s="107" t="s">
        <v>221</v>
      </c>
      <c r="C29" s="108">
        <f>SUM(C30:C37)</f>
        <v>209946264922</v>
      </c>
      <c r="D29" s="108">
        <f>SUM(D30:D37)</f>
        <v>201323721965</v>
      </c>
      <c r="E29" s="108">
        <f t="shared" si="1"/>
        <v>-8622542957</v>
      </c>
      <c r="F29" s="226">
        <f t="shared" si="2"/>
        <v>95.892976252659949</v>
      </c>
      <c r="G29" s="82">
        <f>C29-'48'!C23</f>
        <v>0</v>
      </c>
      <c r="H29" s="230">
        <f>D29-'48'!D23</f>
        <v>0</v>
      </c>
    </row>
    <row r="30" spans="1:8" s="66" customFormat="1" ht="23.1" customHeight="1" x14ac:dyDescent="0.2">
      <c r="A30" s="114" t="s">
        <v>14</v>
      </c>
      <c r="B30" s="110" t="s">
        <v>226</v>
      </c>
      <c r="C30" s="111">
        <v>4530536200</v>
      </c>
      <c r="D30" s="111">
        <f>1277350990+2592003600</f>
        <v>3869354590</v>
      </c>
      <c r="E30" s="108">
        <f t="shared" si="1"/>
        <v>-661181610</v>
      </c>
      <c r="F30" s="226">
        <f t="shared" si="2"/>
        <v>85.406106897457306</v>
      </c>
      <c r="G30" s="82"/>
      <c r="H30" s="66">
        <v>164475037</v>
      </c>
    </row>
    <row r="31" spans="1:8" s="66" customFormat="1" ht="23.1" customHeight="1" x14ac:dyDescent="0.2">
      <c r="A31" s="114" t="s">
        <v>14</v>
      </c>
      <c r="B31" s="110" t="s">
        <v>217</v>
      </c>
      <c r="C31" s="111">
        <f>'51'!C17</f>
        <v>150756469944</v>
      </c>
      <c r="D31" s="111">
        <v>149308516400</v>
      </c>
      <c r="E31" s="108">
        <f t="shared" si="1"/>
        <v>-1447953544</v>
      </c>
      <c r="F31" s="226">
        <f t="shared" si="2"/>
        <v>99.039541357967693</v>
      </c>
    </row>
    <row r="32" spans="1:8" s="66" customFormat="1" ht="23.1" customHeight="1" x14ac:dyDescent="0.2">
      <c r="A32" s="114" t="s">
        <v>14</v>
      </c>
      <c r="B32" s="110" t="s">
        <v>218</v>
      </c>
      <c r="C32" s="111">
        <v>0</v>
      </c>
      <c r="D32" s="111"/>
      <c r="E32" s="108">
        <f t="shared" si="1"/>
        <v>0</v>
      </c>
      <c r="F32" s="226"/>
      <c r="G32" s="82"/>
      <c r="H32" s="227"/>
    </row>
    <row r="33" spans="1:8" s="66" customFormat="1" ht="23.1" customHeight="1" x14ac:dyDescent="0.2">
      <c r="A33" s="114" t="s">
        <v>14</v>
      </c>
      <c r="B33" s="110" t="s">
        <v>80</v>
      </c>
      <c r="C33" s="111">
        <v>1196850000</v>
      </c>
      <c r="D33" s="111">
        <v>1135758000</v>
      </c>
      <c r="E33" s="108">
        <f t="shared" si="1"/>
        <v>-61092000</v>
      </c>
      <c r="F33" s="226">
        <f t="shared" si="2"/>
        <v>94.895600952500317</v>
      </c>
      <c r="G33" s="82"/>
      <c r="H33" s="228"/>
    </row>
    <row r="34" spans="1:8" s="66" customFormat="1" ht="23.1" customHeight="1" x14ac:dyDescent="0.2">
      <c r="A34" s="114" t="s">
        <v>14</v>
      </c>
      <c r="B34" s="110" t="s">
        <v>227</v>
      </c>
      <c r="C34" s="111">
        <v>90000000</v>
      </c>
      <c r="D34" s="111">
        <v>90000000</v>
      </c>
      <c r="E34" s="108">
        <f t="shared" si="1"/>
        <v>0</v>
      </c>
      <c r="F34" s="226">
        <f t="shared" si="2"/>
        <v>100</v>
      </c>
      <c r="G34" s="229">
        <v>537697000</v>
      </c>
      <c r="H34" s="227"/>
    </row>
    <row r="35" spans="1:8" s="66" customFormat="1" ht="23.1" customHeight="1" x14ac:dyDescent="0.2">
      <c r="A35" s="114" t="s">
        <v>14</v>
      </c>
      <c r="B35" s="110" t="s">
        <v>228</v>
      </c>
      <c r="C35" s="111">
        <f>984917465</f>
        <v>984917465</v>
      </c>
      <c r="D35" s="111">
        <f>2487828230-G35</f>
        <v>358350230</v>
      </c>
      <c r="E35" s="108">
        <f t="shared" si="1"/>
        <v>-626567235</v>
      </c>
      <c r="F35" s="226">
        <f t="shared" si="2"/>
        <v>36.383782675637697</v>
      </c>
      <c r="G35" s="82">
        <v>2129478000</v>
      </c>
      <c r="H35" s="227"/>
    </row>
    <row r="36" spans="1:8" s="66" customFormat="1" ht="35.1" customHeight="1" x14ac:dyDescent="0.2">
      <c r="A36" s="114" t="s">
        <v>14</v>
      </c>
      <c r="B36" s="110" t="s">
        <v>204</v>
      </c>
      <c r="C36" s="111">
        <f>39830805039-159135250</f>
        <v>39671669789</v>
      </c>
      <c r="D36" s="111">
        <f>38936749570-G36-D41-H30</f>
        <v>34007182533</v>
      </c>
      <c r="E36" s="108">
        <f t="shared" si="1"/>
        <v>-5664487256</v>
      </c>
      <c r="F36" s="226">
        <f t="shared" si="2"/>
        <v>85.721580951526704</v>
      </c>
      <c r="G36" s="82">
        <v>3043140000</v>
      </c>
    </row>
    <row r="37" spans="1:8" s="66" customFormat="1" ht="25.35" customHeight="1" x14ac:dyDescent="0.2">
      <c r="A37" s="114" t="s">
        <v>14</v>
      </c>
      <c r="B37" s="110" t="s">
        <v>222</v>
      </c>
      <c r="C37" s="111">
        <v>12715821524</v>
      </c>
      <c r="D37" s="111">
        <f>12843160212-G37</f>
        <v>12554560212</v>
      </c>
      <c r="E37" s="108">
        <f t="shared" si="1"/>
        <v>-161261312</v>
      </c>
      <c r="F37" s="226">
        <f t="shared" si="2"/>
        <v>98.731805792526785</v>
      </c>
      <c r="G37" s="82">
        <v>288600000</v>
      </c>
    </row>
    <row r="38" spans="1:8" s="66" customFormat="1" ht="25.35" customHeight="1" x14ac:dyDescent="0.2">
      <c r="A38" s="114" t="s">
        <v>14</v>
      </c>
      <c r="B38" s="110" t="s">
        <v>223</v>
      </c>
      <c r="C38" s="111">
        <v>0</v>
      </c>
      <c r="D38" s="111"/>
      <c r="E38" s="108">
        <f t="shared" si="1"/>
        <v>0</v>
      </c>
      <c r="F38" s="226"/>
      <c r="G38" s="82">
        <f>SUM(G34:G37)</f>
        <v>5998915000</v>
      </c>
    </row>
    <row r="39" spans="1:8" s="66" customFormat="1" ht="35.1" customHeight="1" x14ac:dyDescent="0.2">
      <c r="A39" s="113" t="s">
        <v>21</v>
      </c>
      <c r="B39" s="107" t="s">
        <v>30</v>
      </c>
      <c r="C39" s="108">
        <v>0</v>
      </c>
      <c r="D39" s="108"/>
      <c r="E39" s="108">
        <f t="shared" si="1"/>
        <v>0</v>
      </c>
      <c r="F39" s="226"/>
      <c r="G39" s="82"/>
    </row>
    <row r="40" spans="1:8" s="62" customFormat="1" ht="25.35" customHeight="1" x14ac:dyDescent="0.2">
      <c r="A40" s="113" t="s">
        <v>22</v>
      </c>
      <c r="B40" s="107" t="s">
        <v>31</v>
      </c>
      <c r="C40" s="108">
        <v>0</v>
      </c>
      <c r="D40" s="108"/>
      <c r="E40" s="108">
        <f t="shared" si="1"/>
        <v>0</v>
      </c>
      <c r="F40" s="226"/>
      <c r="G40" s="82"/>
    </row>
    <row r="41" spans="1:8" s="62" customFormat="1" ht="25.35" customHeight="1" x14ac:dyDescent="0.2">
      <c r="A41" s="113" t="s">
        <v>24</v>
      </c>
      <c r="B41" s="107" t="s">
        <v>32</v>
      </c>
      <c r="C41" s="108">
        <f>'48'!C26</f>
        <v>3307000000</v>
      </c>
      <c r="D41" s="108">
        <f>'48'!D26</f>
        <v>1721952000</v>
      </c>
      <c r="E41" s="108">
        <f t="shared" si="1"/>
        <v>-1585048000</v>
      </c>
      <c r="F41" s="226">
        <f t="shared" si="2"/>
        <v>52.069912307227092</v>
      </c>
      <c r="G41" s="82"/>
    </row>
    <row r="42" spans="1:8" s="62" customFormat="1" ht="25.35" customHeight="1" x14ac:dyDescent="0.2">
      <c r="A42" s="113" t="s">
        <v>76</v>
      </c>
      <c r="B42" s="107" t="s">
        <v>33</v>
      </c>
      <c r="C42" s="108">
        <v>0</v>
      </c>
      <c r="D42" s="108">
        <v>0</v>
      </c>
      <c r="E42" s="108">
        <f t="shared" si="1"/>
        <v>0</v>
      </c>
      <c r="F42" s="226"/>
      <c r="G42" s="82"/>
    </row>
    <row r="43" spans="1:8" s="62" customFormat="1" ht="25.35" customHeight="1" x14ac:dyDescent="0.2">
      <c r="A43" s="113" t="s">
        <v>38</v>
      </c>
      <c r="B43" s="107" t="s">
        <v>302</v>
      </c>
      <c r="C43" s="108">
        <f>+C44+C48</f>
        <v>11537415670</v>
      </c>
      <c r="D43" s="108">
        <f t="shared" ref="D43:E43" si="3">+D44+D48</f>
        <v>5998915000</v>
      </c>
      <c r="E43" s="108">
        <f t="shared" si="3"/>
        <v>-5538500670</v>
      </c>
      <c r="F43" s="226"/>
      <c r="G43" s="82"/>
    </row>
    <row r="44" spans="1:8" s="62" customFormat="1" ht="25.35" customHeight="1" x14ac:dyDescent="0.2">
      <c r="A44" s="113" t="s">
        <v>12</v>
      </c>
      <c r="B44" s="107" t="s">
        <v>35</v>
      </c>
      <c r="C44" s="108">
        <f>SUM(C45:C47)</f>
        <v>11537415670</v>
      </c>
      <c r="D44" s="108">
        <f>SUM(D45:D47)</f>
        <v>5998915000</v>
      </c>
      <c r="E44" s="108">
        <f t="shared" ref="E44" si="4">SUM(E45:E47)</f>
        <v>-5538500670</v>
      </c>
      <c r="F44" s="226"/>
      <c r="G44" s="82"/>
    </row>
    <row r="45" spans="1:8" s="62" customFormat="1" ht="29.1" customHeight="1" x14ac:dyDescent="0.2">
      <c r="A45" s="114" t="s">
        <v>142</v>
      </c>
      <c r="B45" s="110" t="s">
        <v>234</v>
      </c>
      <c r="C45" s="111">
        <f>'51'!C28</f>
        <v>338647000</v>
      </c>
      <c r="D45" s="111"/>
      <c r="E45" s="108">
        <f>D45-C45</f>
        <v>-338647000</v>
      </c>
      <c r="F45" s="226"/>
      <c r="G45" s="82"/>
    </row>
    <row r="46" spans="1:8" s="62" customFormat="1" ht="32.1" customHeight="1" x14ac:dyDescent="0.2">
      <c r="A46" s="114" t="s">
        <v>151</v>
      </c>
      <c r="B46" s="110" t="s">
        <v>131</v>
      </c>
      <c r="C46" s="111">
        <f>'51'!C31</f>
        <v>115846800</v>
      </c>
      <c r="D46" s="111"/>
      <c r="E46" s="108">
        <f t="shared" ref="E46:E47" si="5">D46-C46</f>
        <v>-115846800</v>
      </c>
      <c r="F46" s="226"/>
      <c r="G46" s="82"/>
    </row>
    <row r="47" spans="1:8" s="62" customFormat="1" ht="38.1" customHeight="1" x14ac:dyDescent="0.2">
      <c r="A47" s="114" t="s">
        <v>155</v>
      </c>
      <c r="B47" s="110" t="s">
        <v>235</v>
      </c>
      <c r="C47" s="111">
        <f>'51'!C32</f>
        <v>11082921870</v>
      </c>
      <c r="D47" s="111">
        <f>'51'!D34</f>
        <v>5998915000</v>
      </c>
      <c r="E47" s="108">
        <f t="shared" si="5"/>
        <v>-5084006870</v>
      </c>
      <c r="F47" s="226"/>
      <c r="G47" s="82"/>
    </row>
    <row r="48" spans="1:8" s="62" customFormat="1" ht="25.35" customHeight="1" x14ac:dyDescent="0.2">
      <c r="A48" s="113" t="s">
        <v>17</v>
      </c>
      <c r="B48" s="107" t="s">
        <v>36</v>
      </c>
      <c r="C48" s="108"/>
      <c r="D48" s="108"/>
      <c r="E48" s="108"/>
      <c r="F48" s="226"/>
      <c r="G48" s="82"/>
    </row>
    <row r="49" spans="1:7" s="62" customFormat="1" ht="25.35" customHeight="1" x14ac:dyDescent="0.2">
      <c r="A49" s="254" t="s">
        <v>40</v>
      </c>
      <c r="B49" s="255" t="s">
        <v>224</v>
      </c>
      <c r="C49" s="256">
        <v>0</v>
      </c>
      <c r="D49" s="256">
        <f>'51'!D38</f>
        <v>8174118353</v>
      </c>
      <c r="E49" s="256">
        <f t="shared" si="1"/>
        <v>8174118353</v>
      </c>
      <c r="F49" s="226"/>
      <c r="G49" s="82"/>
    </row>
    <row r="50" spans="1:7" s="62" customFormat="1" ht="25.35" customHeight="1" x14ac:dyDescent="0.2">
      <c r="A50" s="254" t="s">
        <v>44</v>
      </c>
      <c r="B50" s="257" t="s">
        <v>115</v>
      </c>
      <c r="C50" s="256">
        <v>0</v>
      </c>
      <c r="D50" s="256">
        <f>'51'!D40</f>
        <v>5635684870</v>
      </c>
      <c r="E50" s="256">
        <f t="shared" si="1"/>
        <v>5635684870</v>
      </c>
      <c r="F50" s="226"/>
      <c r="G50" s="82"/>
    </row>
  </sheetData>
  <mergeCells count="9">
    <mergeCell ref="A1:F1"/>
    <mergeCell ref="A2:F2"/>
    <mergeCell ref="A4:F4"/>
    <mergeCell ref="A5:F5"/>
    <mergeCell ref="A6:A7"/>
    <mergeCell ref="B6:B7"/>
    <mergeCell ref="C6:C7"/>
    <mergeCell ref="D6:D7"/>
    <mergeCell ref="E6:F6"/>
  </mergeCells>
  <pageMargins left="0.7" right="0.196850393700787" top="0.23622047244094499" bottom="0.196850393700787" header="0.27559055118110198" footer="0.196850393700787"/>
  <pageSetup paperSize="9" scale="93" orientation="portrait" r:id="rId1"/>
  <headerFooter>
    <oddFooter>&amp;C&amp;P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1:N37"/>
  <sheetViews>
    <sheetView view="pageBreakPreview" zoomScaleNormal="100" zoomScaleSheetLayoutView="100" workbookViewId="0">
      <selection activeCell="A4" sqref="A4:XFD4"/>
    </sheetView>
  </sheetViews>
  <sheetFormatPr defaultColWidth="9.140625" defaultRowHeight="15" x14ac:dyDescent="0.25"/>
  <cols>
    <col min="1" max="1" width="4.7109375" style="84" customWidth="1"/>
    <col min="2" max="2" width="30.5703125" style="84" customWidth="1"/>
    <col min="3" max="3" width="13.7109375" style="84" customWidth="1"/>
    <col min="4" max="4" width="9.42578125" style="84" customWidth="1"/>
    <col min="5" max="5" width="13.85546875" style="84" customWidth="1"/>
    <col min="6" max="6" width="13.5703125" style="24" customWidth="1"/>
    <col min="7" max="7" width="7.85546875" style="84" customWidth="1"/>
    <col min="8" max="8" width="14" style="84" customWidth="1"/>
    <col min="9" max="9" width="9.140625" style="84"/>
    <col min="10" max="10" width="8.28515625" style="84" customWidth="1"/>
    <col min="11" max="11" width="7.140625" style="84" customWidth="1"/>
    <col min="12" max="12" width="18.28515625" style="84" customWidth="1"/>
    <col min="13" max="13" width="17" style="84" customWidth="1"/>
    <col min="14" max="16384" width="9.140625" style="84"/>
  </cols>
  <sheetData>
    <row r="1" spans="1:14" x14ac:dyDescent="0.25">
      <c r="A1" s="344" t="s">
        <v>370</v>
      </c>
      <c r="B1" s="344"/>
      <c r="C1" s="344"/>
      <c r="D1" s="344"/>
      <c r="E1" s="344"/>
      <c r="F1" s="344"/>
      <c r="G1" s="344"/>
      <c r="H1" s="344"/>
      <c r="I1" s="344"/>
      <c r="J1" s="344"/>
      <c r="K1" s="344"/>
    </row>
    <row r="2" spans="1:14" ht="18" customHeight="1" x14ac:dyDescent="0.25">
      <c r="A2" s="349" t="s">
        <v>126</v>
      </c>
      <c r="B2" s="349"/>
      <c r="C2" s="349"/>
      <c r="D2" s="349"/>
      <c r="E2" s="349"/>
      <c r="F2" s="349"/>
      <c r="G2" s="349"/>
      <c r="H2" s="349"/>
      <c r="I2" s="349"/>
      <c r="J2" s="349"/>
      <c r="K2" s="349"/>
    </row>
    <row r="3" spans="1:14" ht="13.5" customHeight="1" x14ac:dyDescent="0.25">
      <c r="A3" s="104"/>
      <c r="B3" s="104"/>
      <c r="C3" s="104"/>
      <c r="D3" s="104"/>
      <c r="E3" s="104"/>
      <c r="F3" s="104"/>
      <c r="G3" s="104"/>
      <c r="H3" s="104"/>
      <c r="I3" s="104"/>
      <c r="J3" s="104"/>
      <c r="K3" s="104"/>
    </row>
    <row r="4" spans="1:14" ht="18" customHeight="1" x14ac:dyDescent="0.25">
      <c r="A4" s="351" t="str">
        <f>'52'!A4:F4</f>
        <v>(Kèm theo Nghị quyết số  19/NQ-HĐND ngày  26/6/2026 của HĐND xã Phiêng Pằn)</v>
      </c>
      <c r="B4" s="351"/>
      <c r="C4" s="351"/>
      <c r="D4" s="351"/>
      <c r="E4" s="351"/>
      <c r="F4" s="351"/>
      <c r="G4" s="351"/>
      <c r="H4" s="351"/>
      <c r="I4" s="351"/>
      <c r="J4" s="351"/>
      <c r="K4" s="351"/>
    </row>
    <row r="5" spans="1:14" ht="13.35" customHeight="1" x14ac:dyDescent="0.25">
      <c r="A5" s="139"/>
      <c r="B5" s="139"/>
      <c r="C5" s="139"/>
      <c r="D5" s="139"/>
      <c r="E5" s="139"/>
      <c r="F5" s="139"/>
      <c r="G5" s="139"/>
      <c r="H5" s="139"/>
      <c r="I5" s="139"/>
      <c r="J5" s="139"/>
      <c r="K5" s="139"/>
    </row>
    <row r="6" spans="1:14" ht="21.6" customHeight="1" x14ac:dyDescent="0.25">
      <c r="A6" s="350" t="s">
        <v>301</v>
      </c>
      <c r="B6" s="350"/>
      <c r="C6" s="350"/>
      <c r="D6" s="350"/>
      <c r="E6" s="350"/>
      <c r="F6" s="350"/>
      <c r="G6" s="350"/>
      <c r="H6" s="350"/>
      <c r="I6" s="350"/>
      <c r="J6" s="350"/>
      <c r="K6" s="350"/>
    </row>
    <row r="7" spans="1:14" ht="31.15" customHeight="1" x14ac:dyDescent="0.25">
      <c r="A7" s="348" t="s">
        <v>0</v>
      </c>
      <c r="B7" s="348" t="s">
        <v>88</v>
      </c>
      <c r="C7" s="348" t="s">
        <v>236</v>
      </c>
      <c r="D7" s="348" t="s">
        <v>89</v>
      </c>
      <c r="E7" s="348"/>
      <c r="F7" s="352" t="s">
        <v>3</v>
      </c>
      <c r="G7" s="348" t="s">
        <v>89</v>
      </c>
      <c r="H7" s="348"/>
      <c r="I7" s="348" t="s">
        <v>53</v>
      </c>
      <c r="J7" s="348"/>
      <c r="K7" s="348"/>
      <c r="L7" s="88"/>
    </row>
    <row r="8" spans="1:14" ht="39.75" customHeight="1" x14ac:dyDescent="0.25">
      <c r="A8" s="348"/>
      <c r="B8" s="348"/>
      <c r="C8" s="348"/>
      <c r="D8" s="89" t="s">
        <v>230</v>
      </c>
      <c r="E8" s="89" t="s">
        <v>114</v>
      </c>
      <c r="F8" s="352"/>
      <c r="G8" s="89" t="s">
        <v>230</v>
      </c>
      <c r="H8" s="89" t="s">
        <v>114</v>
      </c>
      <c r="I8" s="89" t="s">
        <v>90</v>
      </c>
      <c r="J8" s="89" t="s">
        <v>230</v>
      </c>
      <c r="K8" s="89" t="s">
        <v>114</v>
      </c>
      <c r="L8" s="23"/>
    </row>
    <row r="9" spans="1:14" ht="19.350000000000001" customHeight="1" x14ac:dyDescent="0.25">
      <c r="A9" s="89" t="s">
        <v>7</v>
      </c>
      <c r="B9" s="89" t="s">
        <v>8</v>
      </c>
      <c r="C9" s="89" t="s">
        <v>91</v>
      </c>
      <c r="D9" s="89">
        <v>2</v>
      </c>
      <c r="E9" s="89">
        <v>3</v>
      </c>
      <c r="F9" s="77" t="s">
        <v>92</v>
      </c>
      <c r="G9" s="89">
        <v>5</v>
      </c>
      <c r="H9" s="89">
        <v>6</v>
      </c>
      <c r="I9" s="89" t="s">
        <v>93</v>
      </c>
      <c r="J9" s="89" t="s">
        <v>94</v>
      </c>
      <c r="K9" s="89" t="s">
        <v>95</v>
      </c>
      <c r="L9" s="23"/>
    </row>
    <row r="10" spans="1:14" s="85" customFormat="1" ht="26.1" customHeight="1" x14ac:dyDescent="0.2">
      <c r="A10" s="89"/>
      <c r="B10" s="89" t="s">
        <v>26</v>
      </c>
      <c r="C10" s="31">
        <f t="shared" ref="C10" si="0">+C11+C36+C37</f>
        <v>224790680592</v>
      </c>
      <c r="D10" s="31">
        <f t="shared" ref="D10" si="1">+D11+D36+D37</f>
        <v>0</v>
      </c>
      <c r="E10" s="31">
        <f t="shared" ref="E10" si="2">+E11+E36+E37</f>
        <v>224790680592</v>
      </c>
      <c r="F10" s="31">
        <f t="shared" ref="F10:G10" si="3">+F11+F36+F37</f>
        <v>222854392188</v>
      </c>
      <c r="G10" s="31">
        <f t="shared" si="3"/>
        <v>0</v>
      </c>
      <c r="H10" s="31">
        <f>+H11+H36+H37</f>
        <v>222854392188</v>
      </c>
      <c r="I10" s="231">
        <f>F10/C10*100</f>
        <v>99.138626032493576</v>
      </c>
      <c r="J10" s="231"/>
      <c r="K10" s="231">
        <f>H10/E10*100</f>
        <v>99.138626032493576</v>
      </c>
      <c r="L10" s="90">
        <f>C10-'48'!C20</f>
        <v>0</v>
      </c>
      <c r="M10" s="33"/>
    </row>
    <row r="11" spans="1:14" s="85" customFormat="1" ht="26.1" customHeight="1" x14ac:dyDescent="0.2">
      <c r="A11" s="89" t="s">
        <v>7</v>
      </c>
      <c r="B11" s="91" t="s">
        <v>96</v>
      </c>
      <c r="C11" s="31">
        <f>+C12+C16+C20+C21+C22+C23+C24</f>
        <v>224790680592</v>
      </c>
      <c r="D11" s="31">
        <f>+D12+D16+D20+D21+D22+D23+D24</f>
        <v>0</v>
      </c>
      <c r="E11" s="31">
        <f>+E12+E16+E20+E21+E22+E23+E24</f>
        <v>224790680592</v>
      </c>
      <c r="F11" s="31">
        <f t="shared" ref="F11:G11" si="4">+F12+F16+F20+F21+F22+F23+F24</f>
        <v>209044588965</v>
      </c>
      <c r="G11" s="31">
        <f t="shared" si="4"/>
        <v>0</v>
      </c>
      <c r="H11" s="31">
        <f>+H12+H16+H20+H21+H22+H23+H24</f>
        <v>209044588965</v>
      </c>
      <c r="I11" s="231">
        <f t="shared" ref="I11:I34" si="5">F11/C11*100</f>
        <v>92.995220448849707</v>
      </c>
      <c r="J11" s="231"/>
      <c r="K11" s="231">
        <f t="shared" ref="K11:K34" si="6">H11/E11*100</f>
        <v>92.995220448849707</v>
      </c>
      <c r="L11" s="27">
        <f>H10-'52'!D9</f>
        <v>0</v>
      </c>
      <c r="M11" s="27"/>
    </row>
    <row r="12" spans="1:14" s="85" customFormat="1" ht="26.1" customHeight="1" x14ac:dyDescent="0.2">
      <c r="A12" s="89" t="s">
        <v>12</v>
      </c>
      <c r="B12" s="91" t="s">
        <v>28</v>
      </c>
      <c r="C12" s="31"/>
      <c r="D12" s="31"/>
      <c r="E12" s="31"/>
      <c r="F12" s="31">
        <f t="shared" ref="F12:H12" si="7">+F13</f>
        <v>0</v>
      </c>
      <c r="G12" s="31">
        <f t="shared" si="7"/>
        <v>0</v>
      </c>
      <c r="H12" s="31">
        <f t="shared" si="7"/>
        <v>0</v>
      </c>
      <c r="I12" s="231"/>
      <c r="J12" s="231"/>
      <c r="K12" s="231"/>
      <c r="L12" s="27"/>
      <c r="M12" s="27"/>
      <c r="N12" s="27"/>
    </row>
    <row r="13" spans="1:14" ht="26.1" customHeight="1" x14ac:dyDescent="0.25">
      <c r="A13" s="92">
        <v>1</v>
      </c>
      <c r="B13" s="93" t="s">
        <v>127</v>
      </c>
      <c r="C13" s="32"/>
      <c r="D13" s="32"/>
      <c r="E13" s="32"/>
      <c r="F13" s="32">
        <v>0</v>
      </c>
      <c r="G13" s="32">
        <v>0</v>
      </c>
      <c r="H13" s="32">
        <v>0</v>
      </c>
      <c r="I13" s="231"/>
      <c r="J13" s="231"/>
      <c r="K13" s="231"/>
      <c r="L13" s="27"/>
      <c r="M13" s="27"/>
      <c r="N13" s="27"/>
    </row>
    <row r="14" spans="1:14" ht="63" customHeight="1" x14ac:dyDescent="0.25">
      <c r="A14" s="92">
        <v>2</v>
      </c>
      <c r="B14" s="93" t="s">
        <v>73</v>
      </c>
      <c r="C14" s="32"/>
      <c r="D14" s="32">
        <v>0</v>
      </c>
      <c r="E14" s="32">
        <v>0</v>
      </c>
      <c r="F14" s="32"/>
      <c r="G14" s="32">
        <v>0</v>
      </c>
      <c r="H14" s="32">
        <v>0</v>
      </c>
      <c r="I14" s="231"/>
      <c r="J14" s="231"/>
      <c r="K14" s="231"/>
      <c r="L14" s="27"/>
      <c r="M14" s="27"/>
      <c r="N14" s="27"/>
    </row>
    <row r="15" spans="1:14" ht="23.45" customHeight="1" x14ac:dyDescent="0.25">
      <c r="A15" s="92">
        <v>3</v>
      </c>
      <c r="B15" s="93" t="s">
        <v>74</v>
      </c>
      <c r="C15" s="32"/>
      <c r="D15" s="32">
        <v>0</v>
      </c>
      <c r="E15" s="32"/>
      <c r="F15" s="32"/>
      <c r="G15" s="32">
        <v>0</v>
      </c>
      <c r="H15" s="32">
        <v>0</v>
      </c>
      <c r="I15" s="231"/>
      <c r="J15" s="231"/>
      <c r="K15" s="231"/>
      <c r="L15" s="90"/>
      <c r="M15" s="90"/>
    </row>
    <row r="16" spans="1:14" s="85" customFormat="1" ht="23.45" customHeight="1" x14ac:dyDescent="0.2">
      <c r="A16" s="89" t="s">
        <v>17</v>
      </c>
      <c r="B16" s="91" t="s">
        <v>29</v>
      </c>
      <c r="C16" s="31">
        <f>+D16+E16</f>
        <v>209946264922</v>
      </c>
      <c r="D16" s="31">
        <v>0</v>
      </c>
      <c r="E16" s="31">
        <f>'48'!C23</f>
        <v>209946264922</v>
      </c>
      <c r="F16" s="31">
        <f>+G16+H16</f>
        <v>201323721965</v>
      </c>
      <c r="G16" s="31"/>
      <c r="H16" s="31">
        <f>'51'!D15</f>
        <v>201323721965</v>
      </c>
      <c r="I16" s="231">
        <f t="shared" si="5"/>
        <v>95.892976252659949</v>
      </c>
      <c r="J16" s="231"/>
      <c r="K16" s="231">
        <f t="shared" si="6"/>
        <v>95.892976252659949</v>
      </c>
      <c r="L16" s="90"/>
      <c r="M16" s="90"/>
    </row>
    <row r="17" spans="1:13" ht="23.45" customHeight="1" x14ac:dyDescent="0.25">
      <c r="A17" s="92"/>
      <c r="B17" s="94" t="s">
        <v>75</v>
      </c>
      <c r="C17" s="32"/>
      <c r="D17" s="32">
        <v>0</v>
      </c>
      <c r="E17" s="32">
        <v>0</v>
      </c>
      <c r="F17" s="32">
        <f t="shared" ref="F17:F21" si="8">+G17+H17</f>
        <v>0</v>
      </c>
      <c r="G17" s="32">
        <v>0</v>
      </c>
      <c r="H17" s="32">
        <v>0</v>
      </c>
      <c r="I17" s="231"/>
      <c r="J17" s="231"/>
      <c r="K17" s="231"/>
      <c r="L17" s="90"/>
      <c r="M17" s="90"/>
    </row>
    <row r="18" spans="1:13" ht="23.45" customHeight="1" x14ac:dyDescent="0.25">
      <c r="A18" s="92">
        <v>1</v>
      </c>
      <c r="B18" s="94" t="s">
        <v>71</v>
      </c>
      <c r="C18" s="132">
        <f>+D18+E18</f>
        <v>150756469944</v>
      </c>
      <c r="D18" s="132">
        <v>0</v>
      </c>
      <c r="E18" s="132">
        <f>'51'!C17</f>
        <v>150756469944</v>
      </c>
      <c r="F18" s="132">
        <v>192503178432</v>
      </c>
      <c r="G18" s="132">
        <v>0</v>
      </c>
      <c r="H18" s="132">
        <f>'51'!D17</f>
        <v>149308516400</v>
      </c>
      <c r="I18" s="231">
        <f t="shared" si="5"/>
        <v>127.69148714049037</v>
      </c>
      <c r="J18" s="231"/>
      <c r="K18" s="231">
        <f t="shared" si="6"/>
        <v>99.039541357967693</v>
      </c>
      <c r="L18" s="90"/>
      <c r="M18" s="90"/>
    </row>
    <row r="19" spans="1:13" ht="23.45" customHeight="1" x14ac:dyDescent="0.25">
      <c r="A19" s="92">
        <v>2</v>
      </c>
      <c r="B19" s="94" t="s">
        <v>72</v>
      </c>
      <c r="C19" s="32"/>
      <c r="D19" s="32">
        <v>0</v>
      </c>
      <c r="E19" s="32">
        <v>0</v>
      </c>
      <c r="F19" s="32">
        <f t="shared" si="8"/>
        <v>0</v>
      </c>
      <c r="G19" s="32">
        <v>0</v>
      </c>
      <c r="H19" s="32">
        <v>0</v>
      </c>
      <c r="I19" s="77"/>
      <c r="J19" s="77"/>
      <c r="K19" s="77"/>
      <c r="L19" s="90"/>
      <c r="M19" s="90"/>
    </row>
    <row r="20" spans="1:13" s="85" customFormat="1" ht="23.45" customHeight="1" x14ac:dyDescent="0.2">
      <c r="A20" s="89" t="s">
        <v>21</v>
      </c>
      <c r="B20" s="91" t="s">
        <v>30</v>
      </c>
      <c r="C20" s="31"/>
      <c r="D20" s="31">
        <v>0</v>
      </c>
      <c r="E20" s="31"/>
      <c r="F20" s="32">
        <f t="shared" si="8"/>
        <v>0</v>
      </c>
      <c r="G20" s="31">
        <v>0</v>
      </c>
      <c r="H20" s="31">
        <v>0</v>
      </c>
      <c r="I20" s="77"/>
      <c r="J20" s="77"/>
      <c r="K20" s="77"/>
      <c r="L20" s="90"/>
      <c r="M20" s="90"/>
    </row>
    <row r="21" spans="1:13" s="85" customFormat="1" ht="23.45" customHeight="1" x14ac:dyDescent="0.2">
      <c r="A21" s="89" t="s">
        <v>22</v>
      </c>
      <c r="B21" s="91" t="s">
        <v>31</v>
      </c>
      <c r="C21" s="31"/>
      <c r="D21" s="31">
        <v>0</v>
      </c>
      <c r="E21" s="31">
        <v>0</v>
      </c>
      <c r="F21" s="32">
        <f t="shared" si="8"/>
        <v>0</v>
      </c>
      <c r="G21" s="31">
        <v>0</v>
      </c>
      <c r="H21" s="31">
        <v>0</v>
      </c>
      <c r="I21" s="77"/>
      <c r="J21" s="77"/>
      <c r="K21" s="77"/>
      <c r="L21" s="90"/>
      <c r="M21" s="90"/>
    </row>
    <row r="22" spans="1:13" s="85" customFormat="1" ht="23.45" customHeight="1" x14ac:dyDescent="0.2">
      <c r="A22" s="89" t="s">
        <v>24</v>
      </c>
      <c r="B22" s="91" t="s">
        <v>32</v>
      </c>
      <c r="C22" s="31">
        <f>+D22+E22</f>
        <v>3307000000</v>
      </c>
      <c r="D22" s="31"/>
      <c r="E22" s="31">
        <f>'48'!C26</f>
        <v>3307000000</v>
      </c>
      <c r="F22" s="31">
        <f>+G22+H22</f>
        <v>1721952000</v>
      </c>
      <c r="G22" s="31">
        <v>0</v>
      </c>
      <c r="H22" s="31">
        <f>'51'!D21</f>
        <v>1721952000</v>
      </c>
      <c r="I22" s="231">
        <f t="shared" si="5"/>
        <v>52.069912307227092</v>
      </c>
      <c r="J22" s="231"/>
      <c r="K22" s="231">
        <f t="shared" si="6"/>
        <v>52.069912307227092</v>
      </c>
      <c r="L22" s="33"/>
      <c r="M22" s="90"/>
    </row>
    <row r="23" spans="1:13" s="85" customFormat="1" ht="23.45" customHeight="1" x14ac:dyDescent="0.2">
      <c r="A23" s="89" t="s">
        <v>76</v>
      </c>
      <c r="B23" s="91" t="s">
        <v>33</v>
      </c>
      <c r="C23" s="31">
        <f>+D23+E23</f>
        <v>0</v>
      </c>
      <c r="D23" s="31"/>
      <c r="E23" s="31"/>
      <c r="F23" s="31">
        <v>0</v>
      </c>
      <c r="G23" s="31">
        <v>0</v>
      </c>
      <c r="H23" s="31">
        <v>0</v>
      </c>
      <c r="I23" s="231"/>
      <c r="J23" s="231"/>
      <c r="K23" s="231"/>
      <c r="L23" s="90"/>
      <c r="M23" s="90"/>
    </row>
    <row r="24" spans="1:13" s="85" customFormat="1" ht="23.45" customHeight="1" x14ac:dyDescent="0.2">
      <c r="A24" s="89" t="s">
        <v>76</v>
      </c>
      <c r="B24" s="91" t="s">
        <v>77</v>
      </c>
      <c r="C24" s="31">
        <f>+C25+C35</f>
        <v>11537415670</v>
      </c>
      <c r="D24" s="31">
        <f>+D25+D35</f>
        <v>0</v>
      </c>
      <c r="E24" s="31">
        <f t="shared" ref="E24" si="9">+E25</f>
        <v>11537415670</v>
      </c>
      <c r="F24" s="31">
        <f>+F25+F35</f>
        <v>5998915000</v>
      </c>
      <c r="G24" s="31">
        <f>+G25+G35</f>
        <v>0</v>
      </c>
      <c r="H24" s="31">
        <f>+H25+H35</f>
        <v>5998915000</v>
      </c>
      <c r="I24" s="231">
        <f t="shared" si="5"/>
        <v>51.995309622055075</v>
      </c>
      <c r="J24" s="231"/>
      <c r="K24" s="231">
        <f t="shared" si="6"/>
        <v>51.995309622055075</v>
      </c>
      <c r="L24" s="90"/>
    </row>
    <row r="25" spans="1:13" s="85" customFormat="1" ht="23.45" customHeight="1" x14ac:dyDescent="0.2">
      <c r="A25" s="89">
        <v>1</v>
      </c>
      <c r="B25" s="91" t="s">
        <v>35</v>
      </c>
      <c r="C25" s="31">
        <f t="shared" ref="C25:D25" si="10">+C26+C29+C32</f>
        <v>11537415670</v>
      </c>
      <c r="D25" s="31">
        <f t="shared" si="10"/>
        <v>0</v>
      </c>
      <c r="E25" s="31">
        <f>+E26+E29+E32</f>
        <v>11537415670</v>
      </c>
      <c r="F25" s="31">
        <f t="shared" ref="F25:H25" si="11">+F26+F29+F32</f>
        <v>5998915000</v>
      </c>
      <c r="G25" s="31">
        <f t="shared" si="11"/>
        <v>0</v>
      </c>
      <c r="H25" s="31">
        <f t="shared" si="11"/>
        <v>5998915000</v>
      </c>
      <c r="I25" s="231">
        <f t="shared" si="5"/>
        <v>51.995309622055075</v>
      </c>
      <c r="J25" s="231"/>
      <c r="K25" s="231">
        <f t="shared" si="6"/>
        <v>51.995309622055075</v>
      </c>
      <c r="L25" s="90"/>
    </row>
    <row r="26" spans="1:13" s="96" customFormat="1" ht="23.45" customHeight="1" x14ac:dyDescent="0.2">
      <c r="A26" s="92" t="s">
        <v>231</v>
      </c>
      <c r="B26" s="93" t="s">
        <v>234</v>
      </c>
      <c r="C26" s="31">
        <f t="shared" ref="C26:D26" si="12">SUM(C27:C28)</f>
        <v>338647000</v>
      </c>
      <c r="D26" s="31">
        <f t="shared" si="12"/>
        <v>0</v>
      </c>
      <c r="E26" s="31">
        <f>SUM(E27:E28)</f>
        <v>338647000</v>
      </c>
      <c r="F26" s="135"/>
      <c r="G26" s="32"/>
      <c r="H26" s="135"/>
      <c r="I26" s="77">
        <f t="shared" si="5"/>
        <v>0</v>
      </c>
      <c r="J26" s="77"/>
      <c r="K26" s="77">
        <f t="shared" si="6"/>
        <v>0</v>
      </c>
      <c r="L26" s="95"/>
      <c r="M26" s="95"/>
    </row>
    <row r="27" spans="1:13" s="96" customFormat="1" ht="23.45" customHeight="1" x14ac:dyDescent="0.2">
      <c r="A27" s="92"/>
      <c r="B27" s="133" t="s">
        <v>209</v>
      </c>
      <c r="C27" s="32"/>
      <c r="D27" s="32"/>
      <c r="E27" s="32"/>
      <c r="F27" s="134"/>
      <c r="G27" s="32"/>
      <c r="H27" s="134">
        <v>0</v>
      </c>
      <c r="I27" s="77"/>
      <c r="J27" s="77"/>
      <c r="K27" s="77"/>
      <c r="L27" s="95"/>
      <c r="M27" s="95"/>
    </row>
    <row r="28" spans="1:13" s="96" customFormat="1" ht="23.45" customHeight="1" x14ac:dyDescent="0.2">
      <c r="A28" s="92"/>
      <c r="B28" s="133" t="s">
        <v>210</v>
      </c>
      <c r="C28" s="32">
        <f>+D28+E28</f>
        <v>338647000</v>
      </c>
      <c r="D28" s="32"/>
      <c r="E28" s="32">
        <f>'51'!C28</f>
        <v>338647000</v>
      </c>
      <c r="F28" s="134"/>
      <c r="G28" s="32"/>
      <c r="H28" s="134"/>
      <c r="I28" s="77">
        <f t="shared" si="5"/>
        <v>0</v>
      </c>
      <c r="J28" s="77"/>
      <c r="K28" s="77">
        <f t="shared" si="6"/>
        <v>0</v>
      </c>
      <c r="L28" s="95"/>
      <c r="M28" s="95"/>
    </row>
    <row r="29" spans="1:13" s="96" customFormat="1" ht="23.45" customHeight="1" x14ac:dyDescent="0.2">
      <c r="A29" s="92" t="s">
        <v>232</v>
      </c>
      <c r="B29" s="93" t="s">
        <v>131</v>
      </c>
      <c r="C29" s="31">
        <f t="shared" ref="C29:D29" si="13">+C30+C31</f>
        <v>115846800</v>
      </c>
      <c r="D29" s="31">
        <f t="shared" si="13"/>
        <v>0</v>
      </c>
      <c r="E29" s="31">
        <f>+E30+E31</f>
        <v>115846800</v>
      </c>
      <c r="F29" s="135"/>
      <c r="G29" s="32"/>
      <c r="H29" s="135"/>
      <c r="I29" s="77">
        <f t="shared" si="5"/>
        <v>0</v>
      </c>
      <c r="J29" s="77"/>
      <c r="K29" s="77">
        <f t="shared" si="6"/>
        <v>0</v>
      </c>
      <c r="L29" s="95"/>
      <c r="M29" s="95"/>
    </row>
    <row r="30" spans="1:13" s="96" customFormat="1" ht="21.4" customHeight="1" x14ac:dyDescent="0.2">
      <c r="A30" s="92"/>
      <c r="B30" s="133" t="s">
        <v>209</v>
      </c>
      <c r="C30" s="32">
        <f>+D30+E30</f>
        <v>0</v>
      </c>
      <c r="D30" s="32"/>
      <c r="E30" s="32"/>
      <c r="F30" s="134">
        <v>0</v>
      </c>
      <c r="G30" s="32"/>
      <c r="H30" s="134">
        <v>0</v>
      </c>
      <c r="I30" s="77"/>
      <c r="J30" s="77"/>
      <c r="K30" s="77"/>
      <c r="L30" s="95"/>
      <c r="M30" s="95"/>
    </row>
    <row r="31" spans="1:13" s="96" customFormat="1" ht="21.4" customHeight="1" x14ac:dyDescent="0.2">
      <c r="A31" s="92"/>
      <c r="B31" s="133" t="s">
        <v>210</v>
      </c>
      <c r="C31" s="32">
        <f>+D31+E31</f>
        <v>115846800</v>
      </c>
      <c r="D31" s="32"/>
      <c r="E31" s="32">
        <f>'51'!C31</f>
        <v>115846800</v>
      </c>
      <c r="F31" s="134"/>
      <c r="G31" s="32"/>
      <c r="H31" s="134"/>
      <c r="I31" s="77">
        <f t="shared" si="5"/>
        <v>0</v>
      </c>
      <c r="J31" s="77"/>
      <c r="K31" s="77">
        <f t="shared" si="6"/>
        <v>0</v>
      </c>
      <c r="L31" s="95"/>
      <c r="M31" s="95"/>
    </row>
    <row r="32" spans="1:13" s="96" customFormat="1" ht="30.2" customHeight="1" x14ac:dyDescent="0.2">
      <c r="A32" s="92" t="s">
        <v>233</v>
      </c>
      <c r="B32" s="93" t="s">
        <v>235</v>
      </c>
      <c r="C32" s="31">
        <f t="shared" ref="C32:D32" si="14">+C33+C34</f>
        <v>11082921870</v>
      </c>
      <c r="D32" s="31">
        <f t="shared" si="14"/>
        <v>0</v>
      </c>
      <c r="E32" s="31">
        <f>+E33+E34</f>
        <v>11082921870</v>
      </c>
      <c r="F32" s="135">
        <f>SUM(F33:F34)</f>
        <v>5998915000</v>
      </c>
      <c r="G32" s="135">
        <f t="shared" ref="G32:H32" si="15">SUM(G33:G34)</f>
        <v>0</v>
      </c>
      <c r="H32" s="135">
        <f t="shared" si="15"/>
        <v>5998915000</v>
      </c>
      <c r="I32" s="231">
        <f t="shared" si="5"/>
        <v>54.127558331330185</v>
      </c>
      <c r="J32" s="231"/>
      <c r="K32" s="231">
        <f t="shared" si="6"/>
        <v>54.127558331330185</v>
      </c>
      <c r="L32" s="95"/>
      <c r="M32" s="95"/>
    </row>
    <row r="33" spans="1:13" s="96" customFormat="1" ht="20.85" customHeight="1" x14ac:dyDescent="0.2">
      <c r="A33" s="92"/>
      <c r="B33" s="133" t="s">
        <v>209</v>
      </c>
      <c r="C33" s="32">
        <f>+D33+E33</f>
        <v>0</v>
      </c>
      <c r="D33" s="32"/>
      <c r="E33" s="32"/>
      <c r="F33" s="134">
        <v>0</v>
      </c>
      <c r="G33" s="32"/>
      <c r="H33" s="134">
        <v>0</v>
      </c>
      <c r="I33" s="77"/>
      <c r="J33" s="77"/>
      <c r="K33" s="77"/>
      <c r="L33" s="95"/>
      <c r="M33" s="95"/>
    </row>
    <row r="34" spans="1:13" s="96" customFormat="1" ht="20.85" customHeight="1" x14ac:dyDescent="0.2">
      <c r="A34" s="92"/>
      <c r="B34" s="133" t="s">
        <v>210</v>
      </c>
      <c r="C34" s="32">
        <f>+D34+E34</f>
        <v>11082921870</v>
      </c>
      <c r="D34" s="32"/>
      <c r="E34" s="32">
        <f>'51'!C34</f>
        <v>11082921870</v>
      </c>
      <c r="F34" s="134">
        <f>+G34+H34</f>
        <v>5998915000</v>
      </c>
      <c r="G34" s="32"/>
      <c r="H34" s="134">
        <f>+'51'!D25</f>
        <v>5998915000</v>
      </c>
      <c r="I34" s="231">
        <f t="shared" si="5"/>
        <v>54.127558331330185</v>
      </c>
      <c r="J34" s="231"/>
      <c r="K34" s="231">
        <f t="shared" si="6"/>
        <v>54.127558331330185</v>
      </c>
      <c r="L34" s="95"/>
      <c r="M34" s="95"/>
    </row>
    <row r="35" spans="1:13" s="85" customFormat="1" ht="22.5" customHeight="1" x14ac:dyDescent="0.2">
      <c r="A35" s="136">
        <v>2</v>
      </c>
      <c r="B35" s="137" t="s">
        <v>36</v>
      </c>
      <c r="C35" s="138"/>
      <c r="D35" s="138"/>
      <c r="E35" s="138"/>
      <c r="F35" s="138"/>
      <c r="G35" s="138"/>
      <c r="H35" s="138"/>
      <c r="I35" s="77"/>
      <c r="J35" s="77"/>
      <c r="K35" s="77"/>
      <c r="L35" s="90"/>
    </row>
    <row r="36" spans="1:13" s="85" customFormat="1" ht="22.5" customHeight="1" x14ac:dyDescent="0.2">
      <c r="A36" s="258" t="s">
        <v>8</v>
      </c>
      <c r="B36" s="259" t="s">
        <v>87</v>
      </c>
      <c r="C36" s="260"/>
      <c r="D36" s="260"/>
      <c r="E36" s="260"/>
      <c r="F36" s="260">
        <f>'48'!D32</f>
        <v>8174118353</v>
      </c>
      <c r="G36" s="260"/>
      <c r="H36" s="260">
        <f>+F36+G36</f>
        <v>8174118353</v>
      </c>
      <c r="I36" s="77"/>
      <c r="J36" s="77"/>
      <c r="K36" s="77"/>
      <c r="L36" s="90"/>
      <c r="M36" s="90"/>
    </row>
    <row r="37" spans="1:13" ht="19.5" customHeight="1" x14ac:dyDescent="0.25">
      <c r="A37" s="258" t="s">
        <v>38</v>
      </c>
      <c r="B37" s="259" t="s">
        <v>115</v>
      </c>
      <c r="C37" s="261"/>
      <c r="D37" s="261"/>
      <c r="E37" s="261"/>
      <c r="F37" s="260">
        <f>'48'!D33</f>
        <v>5635684870</v>
      </c>
      <c r="G37" s="261"/>
      <c r="H37" s="260">
        <f>+F37+G37</f>
        <v>5635684870</v>
      </c>
      <c r="I37" s="77"/>
      <c r="J37" s="77"/>
      <c r="K37" s="77"/>
    </row>
  </sheetData>
  <mergeCells count="11">
    <mergeCell ref="A1:K1"/>
    <mergeCell ref="I7:K7"/>
    <mergeCell ref="A2:K2"/>
    <mergeCell ref="A6:K6"/>
    <mergeCell ref="A4:K4"/>
    <mergeCell ref="A7:A8"/>
    <mergeCell ref="B7:B8"/>
    <mergeCell ref="C7:C8"/>
    <mergeCell ref="D7:E7"/>
    <mergeCell ref="F7:F8"/>
    <mergeCell ref="G7:H7"/>
  </mergeCells>
  <pageMargins left="0.33" right="0.196850393700787" top="0.62" bottom="0.39370078740157499" header="0.31496062992126" footer="0.31496062992126"/>
  <pageSetup paperSize="9" scale="74"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sheetPr>
  <dimension ref="A1:X35"/>
  <sheetViews>
    <sheetView view="pageBreakPreview" zoomScale="70" zoomScaleNormal="55" zoomScaleSheetLayoutView="70" workbookViewId="0">
      <selection activeCell="A4" sqref="A4:XFD4"/>
    </sheetView>
  </sheetViews>
  <sheetFormatPr defaultColWidth="9.140625" defaultRowHeight="15" x14ac:dyDescent="0.25"/>
  <cols>
    <col min="1" max="1" width="4.42578125" style="49" customWidth="1"/>
    <col min="2" max="2" width="11.42578125" style="49" customWidth="1"/>
    <col min="3" max="3" width="34" style="49" customWidth="1"/>
    <col min="4" max="4" width="15.28515625" style="49" customWidth="1"/>
    <col min="5" max="5" width="8.85546875" style="49" customWidth="1"/>
    <col min="6" max="6" width="14.140625" style="49" customWidth="1"/>
    <col min="7" max="7" width="13.42578125" style="49" customWidth="1"/>
    <col min="8" max="8" width="12" style="49" customWidth="1"/>
    <col min="9" max="9" width="14" style="49" customWidth="1"/>
    <col min="10" max="10" width="16.42578125" style="49" customWidth="1"/>
    <col min="11" max="11" width="10.85546875" style="49" customWidth="1"/>
    <col min="12" max="12" width="15.140625" style="49" customWidth="1"/>
    <col min="13" max="13" width="9.28515625" style="49" customWidth="1"/>
    <col min="14" max="14" width="9.140625" style="49"/>
    <col min="15" max="15" width="13.85546875" style="49" customWidth="1"/>
    <col min="16" max="16" width="9.42578125" style="49" customWidth="1"/>
    <col min="17" max="17" width="13.42578125" style="49" customWidth="1"/>
    <col min="18" max="18" width="15.7109375" style="49" customWidth="1"/>
    <col min="19" max="19" width="13.140625" style="49" customWidth="1"/>
    <col min="20" max="22" width="9.140625" style="49"/>
    <col min="23" max="23" width="18.85546875" style="49" customWidth="1"/>
    <col min="24" max="24" width="16.5703125" style="49" bestFit="1" customWidth="1"/>
    <col min="25" max="16384" width="9.140625" style="49"/>
  </cols>
  <sheetData>
    <row r="1" spans="1:24" ht="22.5" customHeight="1" x14ac:dyDescent="0.25">
      <c r="A1" s="357" t="s">
        <v>371</v>
      </c>
      <c r="B1" s="357"/>
      <c r="C1" s="357"/>
      <c r="D1" s="357"/>
      <c r="E1" s="357"/>
      <c r="F1" s="357"/>
      <c r="G1" s="357"/>
      <c r="H1" s="357"/>
      <c r="I1" s="357"/>
      <c r="J1" s="357"/>
      <c r="K1" s="357"/>
      <c r="L1" s="357"/>
      <c r="M1" s="357"/>
      <c r="N1" s="357"/>
      <c r="O1" s="357"/>
      <c r="P1" s="357"/>
      <c r="Q1" s="357"/>
      <c r="R1" s="357"/>
      <c r="S1" s="357"/>
      <c r="T1" s="357"/>
      <c r="U1" s="357"/>
      <c r="V1" s="357"/>
    </row>
    <row r="2" spans="1:24" ht="22.5" customHeight="1" x14ac:dyDescent="0.25">
      <c r="A2" s="358" t="s">
        <v>335</v>
      </c>
      <c r="B2" s="358"/>
      <c r="C2" s="358"/>
      <c r="D2" s="358"/>
      <c r="E2" s="358"/>
      <c r="F2" s="358"/>
      <c r="G2" s="358"/>
      <c r="H2" s="358"/>
      <c r="I2" s="358"/>
      <c r="J2" s="358"/>
      <c r="K2" s="358"/>
      <c r="L2" s="358"/>
      <c r="M2" s="358"/>
      <c r="N2" s="358"/>
      <c r="O2" s="358"/>
      <c r="P2" s="358"/>
      <c r="Q2" s="358"/>
      <c r="R2" s="358"/>
      <c r="S2" s="358"/>
      <c r="T2" s="358"/>
      <c r="U2" s="358"/>
      <c r="V2" s="358"/>
    </row>
    <row r="3" spans="1:24" ht="15.75" customHeight="1" x14ac:dyDescent="0.25">
      <c r="A3" s="318"/>
      <c r="B3" s="318"/>
      <c r="C3" s="318"/>
      <c r="D3" s="318"/>
      <c r="E3" s="318"/>
      <c r="F3" s="318"/>
      <c r="G3" s="318"/>
      <c r="H3" s="318"/>
      <c r="I3" s="318"/>
      <c r="J3" s="318"/>
      <c r="K3" s="318"/>
      <c r="L3" s="318"/>
      <c r="M3" s="318"/>
      <c r="N3" s="318"/>
      <c r="O3" s="318"/>
      <c r="P3" s="318"/>
      <c r="Q3" s="318"/>
      <c r="R3" s="318"/>
      <c r="S3" s="318"/>
      <c r="T3" s="318"/>
      <c r="U3" s="318"/>
      <c r="V3" s="318"/>
    </row>
    <row r="4" spans="1:24" ht="22.5" customHeight="1" x14ac:dyDescent="0.25">
      <c r="A4" s="342" t="str">
        <f>'53'!A4:K4</f>
        <v>(Kèm theo Nghị quyết số  19/NQ-HĐND ngày  26/6/2026 của HĐND xã Phiêng Pằn)</v>
      </c>
      <c r="B4" s="342"/>
      <c r="C4" s="342"/>
      <c r="D4" s="342"/>
      <c r="E4" s="342"/>
      <c r="F4" s="342"/>
      <c r="G4" s="342"/>
      <c r="H4" s="342"/>
      <c r="I4" s="342"/>
      <c r="J4" s="342"/>
      <c r="K4" s="342"/>
      <c r="L4" s="342"/>
      <c r="M4" s="342"/>
      <c r="N4" s="342"/>
      <c r="O4" s="342"/>
      <c r="P4" s="342"/>
      <c r="Q4" s="342"/>
      <c r="R4" s="342"/>
      <c r="S4" s="342"/>
      <c r="T4" s="342"/>
      <c r="U4" s="342"/>
      <c r="V4" s="342"/>
    </row>
    <row r="5" spans="1:24" ht="22.5" customHeight="1" x14ac:dyDescent="0.25">
      <c r="A5" s="50"/>
      <c r="B5" s="50"/>
      <c r="C5" s="51"/>
      <c r="D5" s="52"/>
      <c r="E5" s="51"/>
      <c r="F5" s="50"/>
      <c r="G5" s="50"/>
      <c r="H5" s="50"/>
      <c r="I5" s="50"/>
      <c r="J5" s="52"/>
      <c r="K5" s="50"/>
      <c r="L5" s="50"/>
      <c r="M5" s="50"/>
      <c r="N5" s="50"/>
      <c r="O5" s="50"/>
      <c r="P5" s="50"/>
      <c r="Q5" s="50"/>
      <c r="R5" s="50"/>
      <c r="S5" s="50"/>
      <c r="T5" s="359" t="s">
        <v>301</v>
      </c>
      <c r="U5" s="359"/>
      <c r="V5" s="359"/>
    </row>
    <row r="6" spans="1:24" s="53" customFormat="1" ht="32.1" customHeight="1" x14ac:dyDescent="0.2">
      <c r="A6" s="356" t="s">
        <v>0</v>
      </c>
      <c r="B6" s="360" t="s">
        <v>239</v>
      </c>
      <c r="C6" s="356" t="s">
        <v>97</v>
      </c>
      <c r="D6" s="356" t="s">
        <v>98</v>
      </c>
      <c r="E6" s="356"/>
      <c r="F6" s="356"/>
      <c r="G6" s="356"/>
      <c r="H6" s="356"/>
      <c r="I6" s="356"/>
      <c r="J6" s="353" t="s">
        <v>3</v>
      </c>
      <c r="K6" s="354"/>
      <c r="L6" s="354"/>
      <c r="M6" s="354"/>
      <c r="N6" s="354"/>
      <c r="O6" s="354"/>
      <c r="P6" s="354"/>
      <c r="Q6" s="354"/>
      <c r="R6" s="354"/>
      <c r="S6" s="355"/>
      <c r="T6" s="356" t="s">
        <v>53</v>
      </c>
      <c r="U6" s="356"/>
      <c r="V6" s="356"/>
    </row>
    <row r="7" spans="1:24" s="53" customFormat="1" ht="32.1" customHeight="1" x14ac:dyDescent="0.2">
      <c r="A7" s="356"/>
      <c r="B7" s="361"/>
      <c r="C7" s="356"/>
      <c r="D7" s="356" t="s">
        <v>99</v>
      </c>
      <c r="E7" s="356" t="s">
        <v>245</v>
      </c>
      <c r="F7" s="356" t="s">
        <v>246</v>
      </c>
      <c r="G7" s="353" t="s">
        <v>242</v>
      </c>
      <c r="H7" s="354"/>
      <c r="I7" s="355"/>
      <c r="J7" s="356" t="s">
        <v>99</v>
      </c>
      <c r="K7" s="356" t="s">
        <v>244</v>
      </c>
      <c r="L7" s="356" t="s">
        <v>247</v>
      </c>
      <c r="M7" s="356" t="s">
        <v>100</v>
      </c>
      <c r="N7" s="356" t="s">
        <v>128</v>
      </c>
      <c r="O7" s="356" t="s">
        <v>101</v>
      </c>
      <c r="P7" s="356"/>
      <c r="Q7" s="356"/>
      <c r="R7" s="360" t="s">
        <v>248</v>
      </c>
      <c r="S7" s="360" t="s">
        <v>249</v>
      </c>
      <c r="T7" s="356" t="s">
        <v>99</v>
      </c>
      <c r="U7" s="356" t="s">
        <v>28</v>
      </c>
      <c r="V7" s="356" t="s">
        <v>29</v>
      </c>
      <c r="X7" s="54"/>
    </row>
    <row r="8" spans="1:24" s="53" customFormat="1" ht="48.75" customHeight="1" x14ac:dyDescent="0.2">
      <c r="A8" s="356"/>
      <c r="B8" s="362"/>
      <c r="C8" s="356"/>
      <c r="D8" s="356"/>
      <c r="E8" s="356"/>
      <c r="F8" s="356"/>
      <c r="G8" s="78" t="s">
        <v>99</v>
      </c>
      <c r="H8" s="78" t="s">
        <v>243</v>
      </c>
      <c r="I8" s="78" t="s">
        <v>29</v>
      </c>
      <c r="J8" s="356"/>
      <c r="K8" s="356"/>
      <c r="L8" s="356"/>
      <c r="M8" s="356"/>
      <c r="N8" s="356"/>
      <c r="O8" s="78" t="s">
        <v>99</v>
      </c>
      <c r="P8" s="78" t="s">
        <v>28</v>
      </c>
      <c r="Q8" s="78" t="s">
        <v>29</v>
      </c>
      <c r="R8" s="362"/>
      <c r="S8" s="362"/>
      <c r="T8" s="356"/>
      <c r="U8" s="356"/>
      <c r="V8" s="356"/>
      <c r="X8" s="55"/>
    </row>
    <row r="9" spans="1:24" ht="32.1" customHeight="1" x14ac:dyDescent="0.25">
      <c r="A9" s="78" t="s">
        <v>7</v>
      </c>
      <c r="B9" s="78" t="s">
        <v>8</v>
      </c>
      <c r="C9" s="78" t="s">
        <v>38</v>
      </c>
      <c r="D9" s="78">
        <v>1</v>
      </c>
      <c r="E9" s="78">
        <v>2</v>
      </c>
      <c r="F9" s="78">
        <v>3</v>
      </c>
      <c r="G9" s="78">
        <v>4</v>
      </c>
      <c r="H9" s="78">
        <v>5</v>
      </c>
      <c r="I9" s="78">
        <v>6</v>
      </c>
      <c r="J9" s="78">
        <v>7</v>
      </c>
      <c r="K9" s="78">
        <v>8</v>
      </c>
      <c r="L9" s="78">
        <v>9</v>
      </c>
      <c r="M9" s="78">
        <v>10</v>
      </c>
      <c r="N9" s="78">
        <v>11</v>
      </c>
      <c r="O9" s="78">
        <v>12</v>
      </c>
      <c r="P9" s="78">
        <v>13</v>
      </c>
      <c r="Q9" s="78">
        <v>14</v>
      </c>
      <c r="R9" s="78">
        <v>15</v>
      </c>
      <c r="S9" s="78">
        <v>16</v>
      </c>
      <c r="T9" s="78">
        <v>17</v>
      </c>
      <c r="U9" s="78">
        <v>18</v>
      </c>
      <c r="V9" s="78">
        <v>19</v>
      </c>
      <c r="X9" s="56"/>
    </row>
    <row r="10" spans="1:24" s="62" customFormat="1" ht="36" customHeight="1" x14ac:dyDescent="0.2">
      <c r="A10" s="57"/>
      <c r="B10" s="57"/>
      <c r="C10" s="58" t="s">
        <v>102</v>
      </c>
      <c r="D10" s="48">
        <f t="shared" ref="D10:I10" si="0">+D11+D29+D30+D31+D33+D35</f>
        <v>222842761274</v>
      </c>
      <c r="E10" s="48">
        <f t="shared" si="0"/>
        <v>0</v>
      </c>
      <c r="F10" s="48">
        <f t="shared" si="0"/>
        <v>211305345604</v>
      </c>
      <c r="G10" s="48">
        <f t="shared" si="0"/>
        <v>11537415670</v>
      </c>
      <c r="H10" s="48">
        <f t="shared" si="0"/>
        <v>0</v>
      </c>
      <c r="I10" s="48">
        <f t="shared" si="0"/>
        <v>11537415670</v>
      </c>
      <c r="J10" s="48">
        <f>+J11+J29+J30+J31+J33+J35+J34</f>
        <v>222854392188</v>
      </c>
      <c r="K10" s="48">
        <f t="shared" ref="K10:S10" si="1">+K11+K29+K30+K31+K33+K35+K34</f>
        <v>0</v>
      </c>
      <c r="L10" s="48">
        <f>+L11+L29+L30+L31+L33+L35+L34</f>
        <v>203045673965</v>
      </c>
      <c r="M10" s="48">
        <f t="shared" si="1"/>
        <v>0</v>
      </c>
      <c r="N10" s="48">
        <f t="shared" si="1"/>
        <v>0</v>
      </c>
      <c r="O10" s="48">
        <f t="shared" si="1"/>
        <v>5998915000</v>
      </c>
      <c r="P10" s="48">
        <f t="shared" si="1"/>
        <v>0</v>
      </c>
      <c r="Q10" s="48">
        <f t="shared" si="1"/>
        <v>5998915000</v>
      </c>
      <c r="R10" s="48">
        <f t="shared" si="1"/>
        <v>5635684870</v>
      </c>
      <c r="S10" s="48">
        <f t="shared" si="1"/>
        <v>8174118353</v>
      </c>
      <c r="T10" s="59">
        <f t="shared" ref="T10:T20" si="2">+J10/D10*100</f>
        <v>100.0052193366899</v>
      </c>
      <c r="U10" s="59"/>
      <c r="V10" s="59">
        <f t="shared" ref="V10:V11" si="3">L10/F10*100</f>
        <v>96.091120356945837</v>
      </c>
      <c r="W10" s="60" t="s">
        <v>238</v>
      </c>
      <c r="X10" s="61"/>
    </row>
    <row r="11" spans="1:24" s="62" customFormat="1" ht="28.9" customHeight="1" x14ac:dyDescent="0.2">
      <c r="A11" s="58" t="s">
        <v>129</v>
      </c>
      <c r="B11" s="141" t="s">
        <v>12</v>
      </c>
      <c r="C11" s="63" t="s">
        <v>237</v>
      </c>
      <c r="D11" s="48">
        <f t="shared" ref="D11:Q11" si="4">SUM(D12:D28)</f>
        <v>222842761274</v>
      </c>
      <c r="E11" s="48">
        <f t="shared" si="4"/>
        <v>0</v>
      </c>
      <c r="F11" s="48">
        <f t="shared" si="4"/>
        <v>211305345604</v>
      </c>
      <c r="G11" s="48">
        <f t="shared" si="4"/>
        <v>11537415670</v>
      </c>
      <c r="H11" s="48">
        <f t="shared" si="4"/>
        <v>0</v>
      </c>
      <c r="I11" s="48">
        <f t="shared" si="4"/>
        <v>11537415670</v>
      </c>
      <c r="J11" s="48">
        <f t="shared" si="4"/>
        <v>209044588965</v>
      </c>
      <c r="K11" s="48">
        <f t="shared" si="4"/>
        <v>0</v>
      </c>
      <c r="L11" s="48">
        <f t="shared" si="4"/>
        <v>203045673965</v>
      </c>
      <c r="M11" s="48">
        <f t="shared" si="4"/>
        <v>0</v>
      </c>
      <c r="N11" s="48">
        <f t="shared" si="4"/>
        <v>0</v>
      </c>
      <c r="O11" s="48">
        <f t="shared" si="4"/>
        <v>5998915000</v>
      </c>
      <c r="P11" s="48">
        <f t="shared" si="4"/>
        <v>0</v>
      </c>
      <c r="Q11" s="48">
        <f t="shared" si="4"/>
        <v>5998915000</v>
      </c>
      <c r="R11" s="48"/>
      <c r="S11" s="48">
        <f>SUM(S12:S28)</f>
        <v>0</v>
      </c>
      <c r="T11" s="59">
        <f t="shared" si="2"/>
        <v>93.808112845974733</v>
      </c>
      <c r="U11" s="59"/>
      <c r="V11" s="59">
        <f t="shared" si="3"/>
        <v>96.091120356945837</v>
      </c>
      <c r="W11" s="60"/>
      <c r="X11" s="61"/>
    </row>
    <row r="12" spans="1:24" s="66" customFormat="1" ht="33.950000000000003" customHeight="1" x14ac:dyDescent="0.2">
      <c r="A12" s="140">
        <v>1</v>
      </c>
      <c r="B12" s="140" t="s">
        <v>240</v>
      </c>
      <c r="C12" s="102" t="s">
        <v>241</v>
      </c>
      <c r="D12" s="47">
        <f>+E12+F12+G12</f>
        <v>296250000</v>
      </c>
      <c r="E12" s="47"/>
      <c r="F12" s="47">
        <v>296250000</v>
      </c>
      <c r="G12" s="47">
        <f>+H12+I12</f>
        <v>0</v>
      </c>
      <c r="H12" s="47"/>
      <c r="I12" s="47"/>
      <c r="J12" s="47">
        <f>+K12+L12+M12+N12+O12</f>
        <v>295100000</v>
      </c>
      <c r="K12" s="47"/>
      <c r="L12" s="47">
        <v>295100000</v>
      </c>
      <c r="M12" s="47"/>
      <c r="N12" s="47"/>
      <c r="O12" s="47">
        <f>+P12+Q12</f>
        <v>0</v>
      </c>
      <c r="P12" s="47"/>
      <c r="Q12" s="47"/>
      <c r="R12" s="47"/>
      <c r="S12" s="47"/>
      <c r="T12" s="64">
        <f t="shared" si="2"/>
        <v>99.611814345991561</v>
      </c>
      <c r="U12" s="64"/>
      <c r="V12" s="64">
        <f t="shared" ref="V12:V28" si="5">L12/F12*100</f>
        <v>99.611814345991561</v>
      </c>
      <c r="W12" s="65"/>
      <c r="X12" s="65"/>
    </row>
    <row r="13" spans="1:24" s="66" customFormat="1" ht="33.950000000000003" customHeight="1" x14ac:dyDescent="0.2">
      <c r="A13" s="140">
        <v>2</v>
      </c>
      <c r="B13" s="140" t="s">
        <v>319</v>
      </c>
      <c r="C13" s="102" t="s">
        <v>303</v>
      </c>
      <c r="D13" s="47">
        <f t="shared" ref="D13:D28" si="6">+E13+F13+G13</f>
        <v>8298291000</v>
      </c>
      <c r="E13" s="47"/>
      <c r="F13" s="47">
        <v>8298291000</v>
      </c>
      <c r="G13" s="47">
        <f t="shared" ref="G13:G28" si="7">+H13+I13</f>
        <v>0</v>
      </c>
      <c r="H13" s="47"/>
      <c r="I13" s="47"/>
      <c r="J13" s="47">
        <f t="shared" ref="J13:J28" si="8">+K13+L13+M13+N13+O13</f>
        <v>8259653000</v>
      </c>
      <c r="K13" s="47"/>
      <c r="L13" s="47">
        <v>8259653000</v>
      </c>
      <c r="M13" s="47"/>
      <c r="N13" s="47"/>
      <c r="O13" s="47">
        <f t="shared" ref="O13:O28" si="9">+P13+Q13</f>
        <v>0</v>
      </c>
      <c r="P13" s="47"/>
      <c r="Q13" s="47"/>
      <c r="R13" s="47"/>
      <c r="S13" s="47"/>
      <c r="T13" s="64">
        <f t="shared" si="2"/>
        <v>99.534386056116858</v>
      </c>
      <c r="U13" s="64"/>
      <c r="V13" s="64">
        <f t="shared" si="5"/>
        <v>99.534386056116858</v>
      </c>
      <c r="W13" s="65"/>
      <c r="X13" s="65"/>
    </row>
    <row r="14" spans="1:24" s="66" customFormat="1" ht="49.5" customHeight="1" x14ac:dyDescent="0.2">
      <c r="A14" s="140">
        <v>3</v>
      </c>
      <c r="B14" s="140" t="s">
        <v>320</v>
      </c>
      <c r="C14" s="102" t="s">
        <v>304</v>
      </c>
      <c r="D14" s="47">
        <f t="shared" si="6"/>
        <v>14611976000</v>
      </c>
      <c r="E14" s="47"/>
      <c r="F14" s="47">
        <v>14611976000</v>
      </c>
      <c r="G14" s="47">
        <f t="shared" si="7"/>
        <v>0</v>
      </c>
      <c r="H14" s="47"/>
      <c r="I14" s="47"/>
      <c r="J14" s="47">
        <f t="shared" si="8"/>
        <v>14610456000</v>
      </c>
      <c r="K14" s="47"/>
      <c r="L14" s="47">
        <v>14610456000</v>
      </c>
      <c r="M14" s="47"/>
      <c r="N14" s="47"/>
      <c r="O14" s="47">
        <f t="shared" si="9"/>
        <v>0</v>
      </c>
      <c r="P14" s="47"/>
      <c r="Q14" s="47"/>
      <c r="R14" s="47"/>
      <c r="S14" s="47"/>
      <c r="T14" s="64">
        <f t="shared" si="2"/>
        <v>99.989597573935242</v>
      </c>
      <c r="U14" s="64"/>
      <c r="V14" s="64">
        <f t="shared" si="5"/>
        <v>99.989597573935242</v>
      </c>
      <c r="W14" s="65"/>
      <c r="X14" s="65"/>
    </row>
    <row r="15" spans="1:24" s="66" customFormat="1" ht="30.95" customHeight="1" x14ac:dyDescent="0.2">
      <c r="A15" s="140">
        <v>4</v>
      </c>
      <c r="B15" s="140" t="s">
        <v>321</v>
      </c>
      <c r="C15" s="102" t="s">
        <v>305</v>
      </c>
      <c r="D15" s="47">
        <f t="shared" si="6"/>
        <v>19814680200</v>
      </c>
      <c r="E15" s="47"/>
      <c r="F15" s="47">
        <v>19814680200</v>
      </c>
      <c r="G15" s="47">
        <f t="shared" si="7"/>
        <v>0</v>
      </c>
      <c r="H15" s="47"/>
      <c r="I15" s="47"/>
      <c r="J15" s="47">
        <f t="shared" si="8"/>
        <v>19810870200</v>
      </c>
      <c r="K15" s="47"/>
      <c r="L15" s="47">
        <v>19810870200</v>
      </c>
      <c r="M15" s="47"/>
      <c r="N15" s="47"/>
      <c r="O15" s="47">
        <f t="shared" si="9"/>
        <v>0</v>
      </c>
      <c r="P15" s="47"/>
      <c r="Q15" s="47"/>
      <c r="R15" s="47"/>
      <c r="S15" s="47"/>
      <c r="T15" s="64">
        <f t="shared" si="2"/>
        <v>99.980771831987482</v>
      </c>
      <c r="U15" s="64"/>
      <c r="V15" s="64">
        <f t="shared" si="5"/>
        <v>99.980771831987482</v>
      </c>
      <c r="W15" s="65"/>
      <c r="X15" s="65"/>
    </row>
    <row r="16" spans="1:24" s="66" customFormat="1" ht="30.95" customHeight="1" x14ac:dyDescent="0.2">
      <c r="A16" s="140">
        <v>5</v>
      </c>
      <c r="B16" s="140" t="s">
        <v>322</v>
      </c>
      <c r="C16" s="102" t="s">
        <v>306</v>
      </c>
      <c r="D16" s="47">
        <f t="shared" si="6"/>
        <v>22252276776</v>
      </c>
      <c r="E16" s="47"/>
      <c r="F16" s="47">
        <v>21752276776</v>
      </c>
      <c r="G16" s="47">
        <f t="shared" si="7"/>
        <v>500000000</v>
      </c>
      <c r="H16" s="47"/>
      <c r="I16" s="47">
        <v>500000000</v>
      </c>
      <c r="J16" s="47">
        <f t="shared" si="8"/>
        <v>21701598400</v>
      </c>
      <c r="K16" s="47"/>
      <c r="L16" s="47">
        <v>21701598400</v>
      </c>
      <c r="M16" s="47"/>
      <c r="N16" s="47"/>
      <c r="O16" s="47">
        <f t="shared" si="9"/>
        <v>0</v>
      </c>
      <c r="P16" s="47"/>
      <c r="Q16" s="97"/>
      <c r="R16" s="97"/>
      <c r="S16" s="97"/>
      <c r="T16" s="64">
        <f t="shared" si="2"/>
        <v>97.525294235986095</v>
      </c>
      <c r="U16" s="64"/>
      <c r="V16" s="64">
        <f t="shared" si="5"/>
        <v>99.767020360572488</v>
      </c>
      <c r="W16" s="65"/>
      <c r="X16" s="65"/>
    </row>
    <row r="17" spans="1:24" s="66" customFormat="1" ht="30.95" customHeight="1" x14ac:dyDescent="0.2">
      <c r="A17" s="140">
        <v>6</v>
      </c>
      <c r="B17" s="140" t="s">
        <v>323</v>
      </c>
      <c r="C17" s="67" t="s">
        <v>307</v>
      </c>
      <c r="D17" s="47">
        <f t="shared" si="6"/>
        <v>12773702000</v>
      </c>
      <c r="E17" s="47"/>
      <c r="F17" s="47">
        <v>12773702000</v>
      </c>
      <c r="G17" s="47">
        <f t="shared" si="7"/>
        <v>0</v>
      </c>
      <c r="H17" s="47"/>
      <c r="I17" s="47"/>
      <c r="J17" s="47">
        <f t="shared" si="8"/>
        <v>12765252000</v>
      </c>
      <c r="K17" s="47"/>
      <c r="L17" s="47">
        <v>12765252000</v>
      </c>
      <c r="M17" s="47"/>
      <c r="N17" s="47"/>
      <c r="O17" s="47">
        <f t="shared" si="9"/>
        <v>0</v>
      </c>
      <c r="P17" s="47"/>
      <c r="Q17" s="97"/>
      <c r="R17" s="97"/>
      <c r="S17" s="97"/>
      <c r="T17" s="64">
        <f t="shared" si="2"/>
        <v>99.933848464603287</v>
      </c>
      <c r="U17" s="64"/>
      <c r="V17" s="64">
        <f t="shared" si="5"/>
        <v>99.933848464603287</v>
      </c>
      <c r="W17" s="65"/>
      <c r="X17" s="65"/>
    </row>
    <row r="18" spans="1:24" s="66" customFormat="1" ht="36.200000000000003" customHeight="1" x14ac:dyDescent="0.2">
      <c r="A18" s="140">
        <v>7</v>
      </c>
      <c r="B18" s="140" t="s">
        <v>324</v>
      </c>
      <c r="C18" s="102" t="s">
        <v>308</v>
      </c>
      <c r="D18" s="47">
        <f t="shared" si="6"/>
        <v>20411783000</v>
      </c>
      <c r="E18" s="47"/>
      <c r="F18" s="47">
        <v>20411783000</v>
      </c>
      <c r="G18" s="47">
        <f t="shared" si="7"/>
        <v>0</v>
      </c>
      <c r="H18" s="47"/>
      <c r="I18" s="47"/>
      <c r="J18" s="47">
        <f t="shared" si="8"/>
        <v>20225187000</v>
      </c>
      <c r="K18" s="47"/>
      <c r="L18" s="47">
        <v>20225187000</v>
      </c>
      <c r="M18" s="47"/>
      <c r="N18" s="47"/>
      <c r="O18" s="47">
        <f t="shared" si="9"/>
        <v>0</v>
      </c>
      <c r="P18" s="47"/>
      <c r="Q18" s="97"/>
      <c r="R18" s="97"/>
      <c r="S18" s="97"/>
      <c r="T18" s="64">
        <f t="shared" si="2"/>
        <v>99.085841741507835</v>
      </c>
      <c r="U18" s="64"/>
      <c r="V18" s="64">
        <f t="shared" si="5"/>
        <v>99.085841741507835</v>
      </c>
      <c r="W18" s="65"/>
      <c r="X18" s="65"/>
    </row>
    <row r="19" spans="1:24" s="66" customFormat="1" ht="28.35" customHeight="1" x14ac:dyDescent="0.2">
      <c r="A19" s="140">
        <v>8</v>
      </c>
      <c r="B19" s="140" t="s">
        <v>325</v>
      </c>
      <c r="C19" s="102" t="s">
        <v>309</v>
      </c>
      <c r="D19" s="47">
        <f t="shared" si="6"/>
        <v>19205724500</v>
      </c>
      <c r="E19" s="47"/>
      <c r="F19" s="47">
        <v>19205724500</v>
      </c>
      <c r="G19" s="47">
        <f t="shared" si="7"/>
        <v>0</v>
      </c>
      <c r="H19" s="47"/>
      <c r="I19" s="47"/>
      <c r="J19" s="47">
        <f t="shared" si="8"/>
        <v>19202724000</v>
      </c>
      <c r="K19" s="47"/>
      <c r="L19" s="47">
        <v>19202724000</v>
      </c>
      <c r="M19" s="47"/>
      <c r="N19" s="47"/>
      <c r="O19" s="47">
        <f t="shared" si="9"/>
        <v>0</v>
      </c>
      <c r="P19" s="47"/>
      <c r="Q19" s="97"/>
      <c r="R19" s="97"/>
      <c r="S19" s="97"/>
      <c r="T19" s="64">
        <f t="shared" si="2"/>
        <v>99.984377053831011</v>
      </c>
      <c r="U19" s="64"/>
      <c r="V19" s="64">
        <f t="shared" si="5"/>
        <v>99.984377053831011</v>
      </c>
      <c r="W19" s="65"/>
      <c r="X19" s="65"/>
    </row>
    <row r="20" spans="1:24" s="66" customFormat="1" ht="28.35" customHeight="1" x14ac:dyDescent="0.2">
      <c r="A20" s="140">
        <v>9</v>
      </c>
      <c r="B20" s="140" t="s">
        <v>326</v>
      </c>
      <c r="C20" s="102" t="s">
        <v>310</v>
      </c>
      <c r="D20" s="47">
        <f t="shared" si="6"/>
        <v>32952607900</v>
      </c>
      <c r="E20" s="47"/>
      <c r="F20" s="47">
        <v>32952607900</v>
      </c>
      <c r="G20" s="47">
        <f t="shared" si="7"/>
        <v>0</v>
      </c>
      <c r="H20" s="47"/>
      <c r="I20" s="47"/>
      <c r="J20" s="47">
        <f t="shared" si="8"/>
        <v>32716334300</v>
      </c>
      <c r="K20" s="47"/>
      <c r="L20" s="47">
        <v>32716334300</v>
      </c>
      <c r="M20" s="47"/>
      <c r="N20" s="47"/>
      <c r="O20" s="47">
        <f t="shared" si="9"/>
        <v>0</v>
      </c>
      <c r="P20" s="47"/>
      <c r="Q20" s="97"/>
      <c r="R20" s="97"/>
      <c r="S20" s="97"/>
      <c r="T20" s="64">
        <f t="shared" si="2"/>
        <v>99.282989678033957</v>
      </c>
      <c r="U20" s="64"/>
      <c r="V20" s="64">
        <f t="shared" si="5"/>
        <v>99.282989678033957</v>
      </c>
      <c r="W20" s="65"/>
      <c r="X20" s="65"/>
    </row>
    <row r="21" spans="1:24" s="277" customFormat="1" ht="28.35" customHeight="1" x14ac:dyDescent="0.2">
      <c r="A21" s="278">
        <v>10</v>
      </c>
      <c r="B21" s="278" t="s">
        <v>327</v>
      </c>
      <c r="C21" s="279" t="s">
        <v>311</v>
      </c>
      <c r="D21" s="280">
        <f t="shared" si="6"/>
        <v>24721610816</v>
      </c>
      <c r="E21" s="280"/>
      <c r="F21" s="280">
        <f>24721610816</f>
        <v>24721610816</v>
      </c>
      <c r="G21" s="280">
        <f t="shared" si="7"/>
        <v>0</v>
      </c>
      <c r="H21" s="280"/>
      <c r="I21" s="280"/>
      <c r="J21" s="280">
        <f t="shared" si="8"/>
        <v>21242557468</v>
      </c>
      <c r="K21" s="280"/>
      <c r="L21" s="280">
        <v>21242557468</v>
      </c>
      <c r="M21" s="280"/>
      <c r="N21" s="280"/>
      <c r="O21" s="280">
        <f t="shared" si="9"/>
        <v>0</v>
      </c>
      <c r="P21" s="280"/>
      <c r="Q21" s="281"/>
      <c r="R21" s="281"/>
      <c r="S21" s="281"/>
      <c r="T21" s="282" t="e">
        <f>+J21/#REF!*100</f>
        <v>#REF!</v>
      </c>
      <c r="U21" s="282"/>
      <c r="V21" s="282">
        <f t="shared" si="5"/>
        <v>85.927076621769601</v>
      </c>
      <c r="W21" s="283">
        <f>+L22+L23</f>
        <v>10511584295</v>
      </c>
      <c r="X21" s="283"/>
    </row>
    <row r="22" spans="1:24" s="66" customFormat="1" ht="28.35" customHeight="1" x14ac:dyDescent="0.2">
      <c r="A22" s="140">
        <v>11</v>
      </c>
      <c r="B22" s="140" t="s">
        <v>328</v>
      </c>
      <c r="C22" s="102" t="s">
        <v>312</v>
      </c>
      <c r="D22" s="47">
        <f t="shared" si="6"/>
        <v>4057122633</v>
      </c>
      <c r="E22" s="47"/>
      <c r="F22" s="47">
        <v>4057122633</v>
      </c>
      <c r="G22" s="47">
        <f t="shared" si="7"/>
        <v>0</v>
      </c>
      <c r="H22" s="47"/>
      <c r="I22" s="47"/>
      <c r="J22" s="47">
        <f t="shared" si="8"/>
        <v>3999285282</v>
      </c>
      <c r="K22" s="47"/>
      <c r="L22" s="47">
        <v>3999285282</v>
      </c>
      <c r="M22" s="47"/>
      <c r="N22" s="47"/>
      <c r="O22" s="47">
        <f t="shared" si="9"/>
        <v>0</v>
      </c>
      <c r="P22" s="47"/>
      <c r="Q22" s="97"/>
      <c r="R22" s="97"/>
      <c r="S22" s="97"/>
      <c r="T22" s="64" t="e">
        <f>+J22/#REF!*100</f>
        <v>#REF!</v>
      </c>
      <c r="U22" s="64"/>
      <c r="V22" s="64">
        <f t="shared" si="5"/>
        <v>98.574424383193147</v>
      </c>
      <c r="W22" s="65"/>
      <c r="X22" s="65"/>
    </row>
    <row r="23" spans="1:24" s="66" customFormat="1" ht="28.35" customHeight="1" x14ac:dyDescent="0.2">
      <c r="A23" s="140">
        <v>12</v>
      </c>
      <c r="B23" s="140" t="s">
        <v>329</v>
      </c>
      <c r="C23" s="102" t="s">
        <v>313</v>
      </c>
      <c r="D23" s="47">
        <f t="shared" si="6"/>
        <v>6989728790</v>
      </c>
      <c r="E23" s="47"/>
      <c r="F23" s="47">
        <v>6989728790</v>
      </c>
      <c r="G23" s="47">
        <f t="shared" si="7"/>
        <v>0</v>
      </c>
      <c r="H23" s="47"/>
      <c r="I23" s="47"/>
      <c r="J23" s="47">
        <f t="shared" si="8"/>
        <v>6512299013</v>
      </c>
      <c r="K23" s="47"/>
      <c r="L23" s="47">
        <v>6512299013</v>
      </c>
      <c r="M23" s="47"/>
      <c r="N23" s="47"/>
      <c r="O23" s="47">
        <f t="shared" si="9"/>
        <v>0</v>
      </c>
      <c r="P23" s="47"/>
      <c r="Q23" s="97"/>
      <c r="R23" s="97"/>
      <c r="S23" s="97"/>
      <c r="T23" s="64" t="e">
        <f>+J23/#REF!*100</f>
        <v>#REF!</v>
      </c>
      <c r="U23" s="64"/>
      <c r="V23" s="64">
        <f t="shared" si="5"/>
        <v>93.169552190879784</v>
      </c>
      <c r="W23" s="65"/>
      <c r="X23" s="65"/>
    </row>
    <row r="24" spans="1:24" s="66" customFormat="1" ht="28.35" customHeight="1" x14ac:dyDescent="0.2">
      <c r="A24" s="140">
        <v>13</v>
      </c>
      <c r="B24" s="140" t="s">
        <v>330</v>
      </c>
      <c r="C24" s="102" t="s">
        <v>314</v>
      </c>
      <c r="D24" s="47">
        <f t="shared" si="6"/>
        <v>1125936000</v>
      </c>
      <c r="E24" s="47"/>
      <c r="F24" s="47">
        <v>1125936000</v>
      </c>
      <c r="G24" s="47">
        <f t="shared" si="7"/>
        <v>0</v>
      </c>
      <c r="H24" s="47"/>
      <c r="I24" s="47"/>
      <c r="J24" s="47">
        <f t="shared" si="8"/>
        <v>919765000</v>
      </c>
      <c r="K24" s="47"/>
      <c r="L24" s="47">
        <v>919765000</v>
      </c>
      <c r="M24" s="47"/>
      <c r="N24" s="47"/>
      <c r="O24" s="47">
        <f t="shared" si="9"/>
        <v>0</v>
      </c>
      <c r="P24" s="47"/>
      <c r="Q24" s="97"/>
      <c r="R24" s="97"/>
      <c r="S24" s="97"/>
      <c r="T24" s="64" t="e">
        <f>+J24/#REF!*100</f>
        <v>#REF!</v>
      </c>
      <c r="U24" s="64"/>
      <c r="V24" s="64">
        <f t="shared" si="5"/>
        <v>81.688923704366857</v>
      </c>
      <c r="W24" s="65"/>
      <c r="X24" s="65"/>
    </row>
    <row r="25" spans="1:24" s="66" customFormat="1" ht="28.35" customHeight="1" x14ac:dyDescent="0.2">
      <c r="A25" s="140">
        <v>14</v>
      </c>
      <c r="B25" s="140" t="s">
        <v>331</v>
      </c>
      <c r="C25" s="102" t="s">
        <v>315</v>
      </c>
      <c r="D25" s="47">
        <f t="shared" si="6"/>
        <v>9280648100</v>
      </c>
      <c r="E25" s="47"/>
      <c r="F25" s="47">
        <v>8639148100</v>
      </c>
      <c r="G25" s="47">
        <f t="shared" si="7"/>
        <v>641500000</v>
      </c>
      <c r="H25" s="47"/>
      <c r="I25" s="47">
        <v>641500000</v>
      </c>
      <c r="J25" s="47">
        <f t="shared" si="8"/>
        <v>9037346300</v>
      </c>
      <c r="K25" s="47"/>
      <c r="L25" s="47">
        <v>8398636300</v>
      </c>
      <c r="M25" s="47"/>
      <c r="N25" s="47"/>
      <c r="O25" s="47">
        <f t="shared" si="9"/>
        <v>638710000</v>
      </c>
      <c r="P25" s="47"/>
      <c r="Q25" s="97">
        <v>638710000</v>
      </c>
      <c r="R25" s="97"/>
      <c r="S25" s="97"/>
      <c r="T25" s="64" t="e">
        <f>+J25/#REF!*100</f>
        <v>#REF!</v>
      </c>
      <c r="U25" s="64"/>
      <c r="V25" s="64">
        <f t="shared" si="5"/>
        <v>97.216024112377468</v>
      </c>
      <c r="W25" s="65"/>
      <c r="X25" s="65"/>
    </row>
    <row r="26" spans="1:24" s="66" customFormat="1" ht="28.35" customHeight="1" x14ac:dyDescent="0.2">
      <c r="A26" s="140">
        <v>15</v>
      </c>
      <c r="B26" s="140" t="s">
        <v>332</v>
      </c>
      <c r="C26" s="102" t="s">
        <v>316</v>
      </c>
      <c r="D26" s="47">
        <f t="shared" si="6"/>
        <v>23379436094</v>
      </c>
      <c r="E26" s="47"/>
      <c r="F26" s="47">
        <v>12983520424</v>
      </c>
      <c r="G26" s="47">
        <f t="shared" si="7"/>
        <v>10395915670</v>
      </c>
      <c r="H26" s="47"/>
      <c r="I26" s="47">
        <v>10395915670</v>
      </c>
      <c r="J26" s="47">
        <f t="shared" si="8"/>
        <v>16486652772</v>
      </c>
      <c r="K26" s="47"/>
      <c r="L26" s="47">
        <v>11126447772</v>
      </c>
      <c r="M26" s="47"/>
      <c r="N26" s="47"/>
      <c r="O26" s="47">
        <f t="shared" si="9"/>
        <v>5360205000</v>
      </c>
      <c r="P26" s="47"/>
      <c r="Q26" s="97">
        <v>5360205000</v>
      </c>
      <c r="R26" s="97"/>
      <c r="S26" s="97"/>
      <c r="T26" s="64" t="e">
        <f>+J26/#REF!*100</f>
        <v>#REF!</v>
      </c>
      <c r="U26" s="64"/>
      <c r="V26" s="64">
        <f t="shared" si="5"/>
        <v>85.696694029400476</v>
      </c>
      <c r="W26" s="65"/>
      <c r="X26" s="65"/>
    </row>
    <row r="27" spans="1:24" s="66" customFormat="1" ht="28.35" customHeight="1" x14ac:dyDescent="0.2">
      <c r="A27" s="140">
        <v>16</v>
      </c>
      <c r="B27" s="140" t="s">
        <v>333</v>
      </c>
      <c r="C27" s="102" t="s">
        <v>317</v>
      </c>
      <c r="D27" s="47">
        <f t="shared" si="6"/>
        <v>1196850000</v>
      </c>
      <c r="E27" s="47"/>
      <c r="F27" s="47">
        <v>1196850000</v>
      </c>
      <c r="G27" s="47">
        <f t="shared" si="7"/>
        <v>0</v>
      </c>
      <c r="H27" s="47"/>
      <c r="I27" s="47"/>
      <c r="J27" s="47">
        <f t="shared" si="8"/>
        <v>1135758000</v>
      </c>
      <c r="K27" s="47"/>
      <c r="L27" s="47">
        <v>1135758000</v>
      </c>
      <c r="M27" s="47"/>
      <c r="N27" s="47"/>
      <c r="O27" s="47">
        <f t="shared" si="9"/>
        <v>0</v>
      </c>
      <c r="P27" s="47"/>
      <c r="Q27" s="97"/>
      <c r="R27" s="97"/>
      <c r="S27" s="97"/>
      <c r="T27" s="64" t="e">
        <f>+J27/#REF!*100</f>
        <v>#REF!</v>
      </c>
      <c r="U27" s="64"/>
      <c r="V27" s="64">
        <f t="shared" si="5"/>
        <v>94.895600952500317</v>
      </c>
      <c r="W27" s="65"/>
      <c r="X27" s="65"/>
    </row>
    <row r="28" spans="1:24" s="66" customFormat="1" ht="28.35" customHeight="1" x14ac:dyDescent="0.2">
      <c r="A28" s="140">
        <v>17</v>
      </c>
      <c r="B28" s="140" t="s">
        <v>334</v>
      </c>
      <c r="C28" s="102" t="s">
        <v>318</v>
      </c>
      <c r="D28" s="47">
        <f t="shared" si="6"/>
        <v>1474137465</v>
      </c>
      <c r="E28" s="47"/>
      <c r="F28" s="47">
        <v>1474137465</v>
      </c>
      <c r="G28" s="47">
        <f t="shared" si="7"/>
        <v>0</v>
      </c>
      <c r="H28" s="47"/>
      <c r="I28" s="47"/>
      <c r="J28" s="47">
        <f t="shared" si="8"/>
        <v>123750230</v>
      </c>
      <c r="K28" s="47"/>
      <c r="L28" s="47">
        <v>123750230</v>
      </c>
      <c r="M28" s="47"/>
      <c r="N28" s="47"/>
      <c r="O28" s="47">
        <f t="shared" si="9"/>
        <v>0</v>
      </c>
      <c r="P28" s="47"/>
      <c r="Q28" s="97"/>
      <c r="R28" s="97"/>
      <c r="S28" s="97"/>
      <c r="T28" s="64" t="e">
        <f>+J28/#REF!*100</f>
        <v>#REF!</v>
      </c>
      <c r="U28" s="64"/>
      <c r="V28" s="64">
        <f t="shared" si="5"/>
        <v>8.3947550983652661</v>
      </c>
      <c r="W28" s="65"/>
      <c r="X28" s="65"/>
    </row>
    <row r="29" spans="1:24" s="62" customFormat="1" ht="44.85" customHeight="1" x14ac:dyDescent="0.2">
      <c r="A29" s="58" t="s">
        <v>17</v>
      </c>
      <c r="B29" s="58" t="s">
        <v>17</v>
      </c>
      <c r="C29" s="57" t="s">
        <v>103</v>
      </c>
      <c r="D29" s="48"/>
      <c r="E29" s="48"/>
      <c r="F29" s="48"/>
      <c r="G29" s="48"/>
      <c r="H29" s="48"/>
      <c r="I29" s="48"/>
      <c r="J29" s="48">
        <f t="shared" ref="J29:J32" si="10">+K29+L29+M29+N29+O29</f>
        <v>0</v>
      </c>
      <c r="K29" s="48"/>
      <c r="L29" s="48"/>
      <c r="M29" s="48"/>
      <c r="N29" s="48"/>
      <c r="O29" s="48"/>
      <c r="P29" s="48"/>
      <c r="Q29" s="48"/>
      <c r="R29" s="48"/>
      <c r="S29" s="48"/>
      <c r="T29" s="59"/>
      <c r="U29" s="59"/>
      <c r="V29" s="59"/>
    </row>
    <row r="30" spans="1:24" s="62" customFormat="1" ht="36" customHeight="1" x14ac:dyDescent="0.2">
      <c r="A30" s="58" t="s">
        <v>21</v>
      </c>
      <c r="B30" s="58" t="s">
        <v>21</v>
      </c>
      <c r="C30" s="57" t="s">
        <v>104</v>
      </c>
      <c r="D30" s="48"/>
      <c r="E30" s="48"/>
      <c r="F30" s="48"/>
      <c r="G30" s="48"/>
      <c r="H30" s="48"/>
      <c r="I30" s="48"/>
      <c r="J30" s="48">
        <f t="shared" si="10"/>
        <v>0</v>
      </c>
      <c r="K30" s="48"/>
      <c r="L30" s="48"/>
      <c r="M30" s="48"/>
      <c r="N30" s="48"/>
      <c r="O30" s="48"/>
      <c r="P30" s="48"/>
      <c r="Q30" s="48"/>
      <c r="R30" s="48"/>
      <c r="S30" s="48"/>
      <c r="T30" s="59"/>
      <c r="U30" s="59"/>
      <c r="V30" s="59"/>
    </row>
    <row r="31" spans="1:24" s="62" customFormat="1" ht="36" customHeight="1" x14ac:dyDescent="0.2">
      <c r="A31" s="58" t="s">
        <v>22</v>
      </c>
      <c r="B31" s="58" t="s">
        <v>22</v>
      </c>
      <c r="C31" s="57" t="s">
        <v>105</v>
      </c>
      <c r="D31" s="48"/>
      <c r="E31" s="48"/>
      <c r="F31" s="48"/>
      <c r="G31" s="48"/>
      <c r="H31" s="48"/>
      <c r="I31" s="48"/>
      <c r="J31" s="48">
        <f t="shared" si="10"/>
        <v>0</v>
      </c>
      <c r="K31" s="48"/>
      <c r="L31" s="98"/>
      <c r="M31" s="48"/>
      <c r="N31" s="48"/>
      <c r="O31" s="48"/>
      <c r="P31" s="48"/>
      <c r="Q31" s="48"/>
      <c r="R31" s="48"/>
      <c r="S31" s="48"/>
      <c r="T31" s="59"/>
      <c r="U31" s="59"/>
      <c r="V31" s="59"/>
    </row>
    <row r="32" spans="1:24" s="62" customFormat="1" ht="36" customHeight="1" x14ac:dyDescent="0.2">
      <c r="A32" s="58" t="s">
        <v>24</v>
      </c>
      <c r="B32" s="58" t="s">
        <v>24</v>
      </c>
      <c r="C32" s="57" t="s">
        <v>106</v>
      </c>
      <c r="D32" s="48"/>
      <c r="E32" s="48"/>
      <c r="F32" s="48"/>
      <c r="G32" s="48"/>
      <c r="H32" s="48"/>
      <c r="I32" s="48"/>
      <c r="J32" s="48">
        <f t="shared" si="10"/>
        <v>0</v>
      </c>
      <c r="K32" s="48"/>
      <c r="L32" s="48"/>
      <c r="M32" s="48"/>
      <c r="N32" s="48"/>
      <c r="O32" s="48"/>
      <c r="P32" s="48"/>
      <c r="Q32" s="48"/>
      <c r="R32" s="48"/>
      <c r="S32" s="48"/>
      <c r="T32" s="59"/>
      <c r="U32" s="59"/>
      <c r="V32" s="59"/>
    </row>
    <row r="33" spans="1:22" s="62" customFormat="1" ht="36" customHeight="1" x14ac:dyDescent="0.2">
      <c r="A33" s="58" t="s">
        <v>76</v>
      </c>
      <c r="B33" s="58" t="s">
        <v>76</v>
      </c>
      <c r="C33" s="57" t="s">
        <v>116</v>
      </c>
      <c r="D33" s="48"/>
      <c r="E33" s="48"/>
      <c r="F33" s="48"/>
      <c r="G33" s="48"/>
      <c r="H33" s="48"/>
      <c r="I33" s="48"/>
      <c r="J33" s="48"/>
      <c r="K33" s="48"/>
      <c r="L33" s="48"/>
      <c r="M33" s="48"/>
      <c r="N33" s="48"/>
      <c r="O33" s="48"/>
      <c r="P33" s="48"/>
      <c r="Q33" s="48"/>
      <c r="R33" s="48"/>
      <c r="S33" s="48"/>
      <c r="T33" s="59"/>
      <c r="U33" s="59"/>
      <c r="V33" s="59"/>
    </row>
    <row r="34" spans="1:22" s="266" customFormat="1" ht="36" customHeight="1" x14ac:dyDescent="0.2">
      <c r="A34" s="262" t="s">
        <v>107</v>
      </c>
      <c r="B34" s="262" t="s">
        <v>107</v>
      </c>
      <c r="C34" s="263" t="s">
        <v>250</v>
      </c>
      <c r="D34" s="264"/>
      <c r="E34" s="264"/>
      <c r="F34" s="264"/>
      <c r="G34" s="264"/>
      <c r="H34" s="264"/>
      <c r="I34" s="264"/>
      <c r="J34" s="264">
        <f>SUM(K34:S34)</f>
        <v>5635684870</v>
      </c>
      <c r="K34" s="264"/>
      <c r="L34" s="264"/>
      <c r="M34" s="264"/>
      <c r="N34" s="264"/>
      <c r="O34" s="264"/>
      <c r="P34" s="264"/>
      <c r="Q34" s="264"/>
      <c r="R34" s="264">
        <f>'48'!D33</f>
        <v>5635684870</v>
      </c>
      <c r="S34" s="264"/>
      <c r="T34" s="265"/>
      <c r="U34" s="265"/>
      <c r="V34" s="265"/>
    </row>
    <row r="35" spans="1:22" s="266" customFormat="1" ht="36" customHeight="1" x14ac:dyDescent="0.2">
      <c r="A35" s="262" t="s">
        <v>207</v>
      </c>
      <c r="B35" s="262" t="s">
        <v>207</v>
      </c>
      <c r="C35" s="263" t="s">
        <v>108</v>
      </c>
      <c r="D35" s="264"/>
      <c r="E35" s="264"/>
      <c r="F35" s="264"/>
      <c r="G35" s="264"/>
      <c r="H35" s="264"/>
      <c r="I35" s="264"/>
      <c r="J35" s="264">
        <f>SUM(K35:S35)</f>
        <v>8174118353</v>
      </c>
      <c r="K35" s="264"/>
      <c r="L35" s="264"/>
      <c r="M35" s="264"/>
      <c r="N35" s="264"/>
      <c r="O35" s="264">
        <f>+P35+Q35</f>
        <v>0</v>
      </c>
      <c r="P35" s="264"/>
      <c r="Q35" s="264"/>
      <c r="R35" s="264"/>
      <c r="S35" s="264">
        <f>'48'!D32</f>
        <v>8174118353</v>
      </c>
      <c r="T35" s="265"/>
      <c r="U35" s="265"/>
      <c r="V35" s="265"/>
    </row>
  </sheetData>
  <mergeCells count="25">
    <mergeCell ref="U7:U8"/>
    <mergeCell ref="D7:D8"/>
    <mergeCell ref="B6:B8"/>
    <mergeCell ref="S7:S8"/>
    <mergeCell ref="J6:S6"/>
    <mergeCell ref="R7:R8"/>
    <mergeCell ref="T6:V6"/>
    <mergeCell ref="K7:K8"/>
    <mergeCell ref="V7:V8"/>
    <mergeCell ref="G7:I7"/>
    <mergeCell ref="E7:E8"/>
    <mergeCell ref="J7:J8"/>
    <mergeCell ref="F7:F8"/>
    <mergeCell ref="A1:V1"/>
    <mergeCell ref="A2:V2"/>
    <mergeCell ref="A4:V4"/>
    <mergeCell ref="L7:L8"/>
    <mergeCell ref="M7:M8"/>
    <mergeCell ref="N7:N8"/>
    <mergeCell ref="O7:Q7"/>
    <mergeCell ref="T7:T8"/>
    <mergeCell ref="A6:A8"/>
    <mergeCell ref="C6:C8"/>
    <mergeCell ref="D6:I6"/>
    <mergeCell ref="T5:V5"/>
  </mergeCells>
  <pageMargins left="0.34" right="0.27559055118110198" top="0.33" bottom="0.2" header="0.31496062992126" footer="0.2"/>
  <pageSetup paperSize="9" scale="50" orientation="landscape" r:id="rId1"/>
  <headerFooter>
    <oddFooter>&amp;C&amp;P</oddFooter>
  </headerFooter>
  <colBreaks count="1" manualBreakCount="1">
    <brk id="22"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8226B-E34A-417D-874A-4C5C3BC6FAC1}">
  <dimension ref="A1:R25"/>
  <sheetViews>
    <sheetView view="pageBreakPreview" topLeftCell="B10" zoomScaleNormal="100" zoomScaleSheetLayoutView="100" workbookViewId="0">
      <selection activeCell="M41" sqref="M41"/>
    </sheetView>
  </sheetViews>
  <sheetFormatPr defaultColWidth="8.7109375" defaultRowHeight="15" x14ac:dyDescent="0.25"/>
  <cols>
    <col min="1" max="1" width="6.42578125" style="147" customWidth="1"/>
    <col min="2" max="2" width="10.85546875" style="49" customWidth="1"/>
    <col min="3" max="3" width="28.7109375" style="49" customWidth="1"/>
    <col min="4" max="4" width="13.28515625" style="49" customWidth="1"/>
    <col min="5" max="5" width="13.140625" style="49" customWidth="1"/>
    <col min="6" max="6" width="14.5703125" style="49" customWidth="1"/>
    <col min="7" max="7" width="5.85546875" style="49" customWidth="1"/>
    <col min="8" max="8" width="10.7109375" style="49" customWidth="1"/>
    <col min="9" max="9" width="11.5703125" style="49" customWidth="1"/>
    <col min="10" max="10" width="11.140625" style="49" customWidth="1"/>
    <col min="11" max="11" width="12.7109375" style="49" customWidth="1"/>
    <col min="12" max="12" width="9.85546875" style="49" customWidth="1"/>
    <col min="13" max="13" width="12.7109375" style="49" customWidth="1"/>
    <col min="14" max="14" width="13" style="49" customWidth="1"/>
    <col min="15" max="15" width="11.5703125" style="49" customWidth="1"/>
    <col min="16" max="16" width="6.7109375" style="49" customWidth="1"/>
    <col min="17" max="17" width="6.5703125" style="49" customWidth="1"/>
    <col min="18" max="18" width="10.85546875" style="49" bestFit="1" customWidth="1"/>
    <col min="19" max="19" width="7.85546875" style="49" customWidth="1"/>
    <col min="20" max="16384" width="8.7109375" style="49"/>
  </cols>
  <sheetData>
    <row r="1" spans="1:18" ht="17.100000000000001" customHeight="1" x14ac:dyDescent="0.25">
      <c r="A1" s="372" t="s">
        <v>253</v>
      </c>
      <c r="B1" s="372"/>
      <c r="C1" s="372"/>
      <c r="D1" s="372"/>
      <c r="E1" s="372"/>
      <c r="F1" s="372"/>
      <c r="G1" s="372"/>
      <c r="H1" s="372"/>
      <c r="I1" s="372"/>
      <c r="J1" s="372"/>
      <c r="K1" s="372"/>
      <c r="L1" s="372"/>
      <c r="M1" s="372"/>
      <c r="N1" s="372"/>
      <c r="O1" s="372"/>
      <c r="P1" s="372"/>
      <c r="Q1" s="372"/>
    </row>
    <row r="2" spans="1:18" ht="23.1" customHeight="1" x14ac:dyDescent="0.25">
      <c r="A2" s="375" t="s">
        <v>254</v>
      </c>
      <c r="B2" s="376"/>
      <c r="C2" s="376"/>
      <c r="D2" s="376"/>
      <c r="E2" s="376"/>
      <c r="F2" s="376"/>
      <c r="G2" s="376"/>
      <c r="H2" s="376"/>
      <c r="I2" s="376"/>
      <c r="J2" s="376"/>
      <c r="K2" s="376"/>
      <c r="L2" s="376"/>
      <c r="M2" s="376"/>
      <c r="N2" s="376"/>
      <c r="O2" s="376"/>
      <c r="P2" s="376"/>
      <c r="Q2" s="376"/>
    </row>
    <row r="3" spans="1:18" ht="18" customHeight="1" x14ac:dyDescent="0.25">
      <c r="A3" s="363" t="str">
        <f>'48'!A4:F4</f>
        <v>(Kèm theo Nghị quyết số  19/NQ-HĐND ngày  26/6/2026 của HĐND xã Phiêng Pằn)</v>
      </c>
      <c r="B3" s="364"/>
      <c r="C3" s="364"/>
      <c r="D3" s="364"/>
      <c r="E3" s="364"/>
      <c r="F3" s="364"/>
      <c r="G3" s="364"/>
      <c r="H3" s="364"/>
      <c r="I3" s="364"/>
      <c r="J3" s="364"/>
      <c r="K3" s="364"/>
      <c r="L3" s="364"/>
      <c r="M3" s="364"/>
      <c r="N3" s="364"/>
      <c r="O3" s="364"/>
      <c r="P3" s="364"/>
      <c r="Q3" s="364"/>
    </row>
    <row r="4" spans="1:18" ht="17.25" customHeight="1" x14ac:dyDescent="0.25">
      <c r="O4" s="364" t="s">
        <v>301</v>
      </c>
      <c r="P4" s="364"/>
      <c r="Q4" s="364"/>
    </row>
    <row r="5" spans="1:18" s="66" customFormat="1" ht="26.45" customHeight="1" x14ac:dyDescent="0.2">
      <c r="A5" s="365" t="s">
        <v>255</v>
      </c>
      <c r="B5" s="373" t="s">
        <v>239</v>
      </c>
      <c r="C5" s="365" t="s">
        <v>97</v>
      </c>
      <c r="D5" s="365" t="s">
        <v>2</v>
      </c>
      <c r="E5" s="365" t="s">
        <v>3</v>
      </c>
      <c r="F5" s="365" t="s">
        <v>256</v>
      </c>
      <c r="G5" s="365" t="s">
        <v>257</v>
      </c>
      <c r="H5" s="365" t="s">
        <v>258</v>
      </c>
      <c r="I5" s="365" t="s">
        <v>80</v>
      </c>
      <c r="J5" s="365" t="s">
        <v>227</v>
      </c>
      <c r="K5" s="365" t="s">
        <v>228</v>
      </c>
      <c r="L5" s="369" t="s">
        <v>110</v>
      </c>
      <c r="M5" s="370"/>
      <c r="N5" s="365" t="s">
        <v>204</v>
      </c>
      <c r="O5" s="365" t="s">
        <v>222</v>
      </c>
      <c r="P5" s="367" t="s">
        <v>86</v>
      </c>
      <c r="Q5" s="371" t="s">
        <v>53</v>
      </c>
    </row>
    <row r="6" spans="1:18" s="66" customFormat="1" ht="63.6" customHeight="1" x14ac:dyDescent="0.2">
      <c r="A6" s="366"/>
      <c r="B6" s="374"/>
      <c r="C6" s="366"/>
      <c r="D6" s="366"/>
      <c r="E6" s="366"/>
      <c r="F6" s="366"/>
      <c r="G6" s="366"/>
      <c r="H6" s="366"/>
      <c r="I6" s="366"/>
      <c r="J6" s="366"/>
      <c r="K6" s="366"/>
      <c r="L6" s="151" t="s">
        <v>252</v>
      </c>
      <c r="M6" s="151" t="s">
        <v>259</v>
      </c>
      <c r="N6" s="366"/>
      <c r="O6" s="366"/>
      <c r="P6" s="368"/>
      <c r="Q6" s="371"/>
    </row>
    <row r="7" spans="1:18" s="15" customFormat="1" ht="17.45" customHeight="1" x14ac:dyDescent="0.25">
      <c r="A7" s="151" t="s">
        <v>7</v>
      </c>
      <c r="B7" s="151" t="s">
        <v>8</v>
      </c>
      <c r="C7" s="151" t="s">
        <v>38</v>
      </c>
      <c r="D7" s="151" t="s">
        <v>142</v>
      </c>
      <c r="E7" s="151" t="s">
        <v>151</v>
      </c>
      <c r="F7" s="151" t="s">
        <v>155</v>
      </c>
      <c r="G7" s="151" t="s">
        <v>157</v>
      </c>
      <c r="H7" s="151" t="s">
        <v>163</v>
      </c>
      <c r="I7" s="151" t="s">
        <v>164</v>
      </c>
      <c r="J7" s="151" t="s">
        <v>165</v>
      </c>
      <c r="K7" s="151" t="s">
        <v>167</v>
      </c>
      <c r="L7" s="151" t="s">
        <v>171</v>
      </c>
      <c r="M7" s="151" t="s">
        <v>172</v>
      </c>
      <c r="N7" s="151" t="s">
        <v>173</v>
      </c>
      <c r="O7" s="151" t="s">
        <v>174</v>
      </c>
      <c r="P7" s="151" t="s">
        <v>176</v>
      </c>
      <c r="Q7" s="151" t="s">
        <v>260</v>
      </c>
    </row>
    <row r="8" spans="1:18" s="15" customFormat="1" ht="18" customHeight="1" x14ac:dyDescent="0.25">
      <c r="A8" s="148"/>
      <c r="B8" s="152" t="s">
        <v>203</v>
      </c>
      <c r="C8" s="148" t="s">
        <v>102</v>
      </c>
      <c r="D8" s="153">
        <f t="shared" ref="D8:P8" si="0">SUM(D9:D25)</f>
        <v>222842761274</v>
      </c>
      <c r="E8" s="153">
        <f t="shared" si="0"/>
        <v>209044588965</v>
      </c>
      <c r="F8" s="153">
        <f t="shared" si="0"/>
        <v>149308516400</v>
      </c>
      <c r="G8" s="153">
        <f t="shared" si="0"/>
        <v>0</v>
      </c>
      <c r="H8" s="153">
        <f t="shared" si="0"/>
        <v>3869354590</v>
      </c>
      <c r="I8" s="153">
        <f t="shared" si="0"/>
        <v>1135758000</v>
      </c>
      <c r="J8" s="153">
        <f t="shared" si="0"/>
        <v>627697000</v>
      </c>
      <c r="K8" s="153">
        <f t="shared" si="0"/>
        <v>2487828230</v>
      </c>
      <c r="L8" s="153">
        <f t="shared" si="0"/>
        <v>234600000</v>
      </c>
      <c r="M8" s="153">
        <f t="shared" si="0"/>
        <v>678431000</v>
      </c>
      <c r="N8" s="153">
        <f t="shared" si="0"/>
        <v>38772274533</v>
      </c>
      <c r="O8" s="153">
        <f t="shared" si="0"/>
        <v>12843160212</v>
      </c>
      <c r="P8" s="153">
        <f t="shared" si="0"/>
        <v>0</v>
      </c>
      <c r="Q8" s="156">
        <f>E8/D8*100</f>
        <v>93.808112845974733</v>
      </c>
    </row>
    <row r="9" spans="1:18" s="66" customFormat="1" ht="24" customHeight="1" x14ac:dyDescent="0.2">
      <c r="A9" s="155">
        <v>1</v>
      </c>
      <c r="B9" s="149" t="s">
        <v>240</v>
      </c>
      <c r="C9" s="150" t="s">
        <v>241</v>
      </c>
      <c r="D9" s="154">
        <f>'54 '!D12</f>
        <v>296250000</v>
      </c>
      <c r="E9" s="154">
        <f>SUM(F9:K9)+SUM(N9:P9)</f>
        <v>295100000</v>
      </c>
      <c r="F9" s="154"/>
      <c r="G9" s="154"/>
      <c r="H9" s="154">
        <v>295100000</v>
      </c>
      <c r="I9" s="154"/>
      <c r="J9" s="154"/>
      <c r="K9" s="154"/>
      <c r="L9" s="154"/>
      <c r="M9" s="154"/>
      <c r="N9" s="154"/>
      <c r="O9" s="154"/>
      <c r="P9" s="154"/>
      <c r="Q9" s="157">
        <f>E9/D9*100</f>
        <v>99.611814345991561</v>
      </c>
      <c r="R9" s="229">
        <f>E9-'54 '!J12</f>
        <v>0</v>
      </c>
    </row>
    <row r="10" spans="1:18" s="66" customFormat="1" ht="24" customHeight="1" x14ac:dyDescent="0.2">
      <c r="A10" s="155">
        <v>2</v>
      </c>
      <c r="B10" s="149" t="s">
        <v>319</v>
      </c>
      <c r="C10" s="150" t="s">
        <v>303</v>
      </c>
      <c r="D10" s="154">
        <f>'54 '!D13</f>
        <v>8298291000</v>
      </c>
      <c r="E10" s="154">
        <f t="shared" ref="E10:E25" si="1">SUM(F10:K10)+SUM(N10:P10)</f>
        <v>8259653000</v>
      </c>
      <c r="F10" s="154">
        <v>8259653000</v>
      </c>
      <c r="G10" s="154"/>
      <c r="H10" s="154"/>
      <c r="I10" s="154"/>
      <c r="J10" s="154"/>
      <c r="K10" s="154"/>
      <c r="L10" s="154"/>
      <c r="M10" s="154"/>
      <c r="N10" s="154"/>
      <c r="O10" s="154"/>
      <c r="P10" s="154"/>
      <c r="Q10" s="157">
        <f t="shared" ref="Q10:Q25" si="2">E10/D10*100</f>
        <v>99.534386056116858</v>
      </c>
      <c r="R10" s="229">
        <f>E10-'54 '!J13</f>
        <v>0</v>
      </c>
    </row>
    <row r="11" spans="1:18" s="66" customFormat="1" ht="24" customHeight="1" x14ac:dyDescent="0.2">
      <c r="A11" s="155">
        <v>3</v>
      </c>
      <c r="B11" s="149" t="s">
        <v>320</v>
      </c>
      <c r="C11" s="150" t="s">
        <v>304</v>
      </c>
      <c r="D11" s="154">
        <f>'54 '!D14</f>
        <v>14611976000</v>
      </c>
      <c r="E11" s="154">
        <f t="shared" si="1"/>
        <v>14610456000</v>
      </c>
      <c r="F11" s="154">
        <v>14610456000</v>
      </c>
      <c r="G11" s="154"/>
      <c r="H11" s="154"/>
      <c r="I11" s="154"/>
      <c r="J11" s="154"/>
      <c r="K11" s="154"/>
      <c r="L11" s="154"/>
      <c r="M11" s="154"/>
      <c r="N11" s="154"/>
      <c r="O11" s="154"/>
      <c r="P11" s="154"/>
      <c r="Q11" s="157">
        <f t="shared" si="2"/>
        <v>99.989597573935242</v>
      </c>
      <c r="R11" s="229">
        <f>E11-'54 '!J14</f>
        <v>0</v>
      </c>
    </row>
    <row r="12" spans="1:18" s="66" customFormat="1" ht="24" customHeight="1" x14ac:dyDescent="0.2">
      <c r="A12" s="155">
        <v>4</v>
      </c>
      <c r="B12" s="149" t="s">
        <v>321</v>
      </c>
      <c r="C12" s="150" t="s">
        <v>305</v>
      </c>
      <c r="D12" s="154">
        <f>'54 '!D15</f>
        <v>19814680200</v>
      </c>
      <c r="E12" s="154">
        <f t="shared" si="1"/>
        <v>19810870200</v>
      </c>
      <c r="F12" s="154">
        <v>19810870200</v>
      </c>
      <c r="G12" s="154"/>
      <c r="H12" s="154"/>
      <c r="I12" s="154"/>
      <c r="J12" s="154"/>
      <c r="K12" s="154"/>
      <c r="L12" s="154"/>
      <c r="M12" s="154"/>
      <c r="N12" s="154"/>
      <c r="O12" s="154"/>
      <c r="P12" s="154"/>
      <c r="Q12" s="157">
        <f t="shared" si="2"/>
        <v>99.980771831987482</v>
      </c>
      <c r="R12" s="229">
        <f>E12-'54 '!J15</f>
        <v>0</v>
      </c>
    </row>
    <row r="13" spans="1:18" s="66" customFormat="1" ht="24" customHeight="1" x14ac:dyDescent="0.2">
      <c r="A13" s="155">
        <v>5</v>
      </c>
      <c r="B13" s="149" t="s">
        <v>322</v>
      </c>
      <c r="C13" s="150" t="s">
        <v>306</v>
      </c>
      <c r="D13" s="154">
        <f>'54 '!D16</f>
        <v>22252276776</v>
      </c>
      <c r="E13" s="154">
        <f t="shared" si="1"/>
        <v>21701598400</v>
      </c>
      <c r="F13" s="154">
        <v>21701598400</v>
      </c>
      <c r="G13" s="154"/>
      <c r="H13" s="154"/>
      <c r="I13" s="154"/>
      <c r="J13" s="154"/>
      <c r="K13" s="154"/>
      <c r="L13" s="154"/>
      <c r="M13" s="154"/>
      <c r="N13" s="154"/>
      <c r="O13" s="154"/>
      <c r="P13" s="154"/>
      <c r="Q13" s="157">
        <f t="shared" si="2"/>
        <v>97.525294235986095</v>
      </c>
      <c r="R13" s="229">
        <f>E13-'54 '!J16</f>
        <v>0</v>
      </c>
    </row>
    <row r="14" spans="1:18" s="66" customFormat="1" ht="24" customHeight="1" x14ac:dyDescent="0.2">
      <c r="A14" s="155">
        <v>6</v>
      </c>
      <c r="B14" s="149" t="s">
        <v>323</v>
      </c>
      <c r="C14" s="150" t="s">
        <v>307</v>
      </c>
      <c r="D14" s="154">
        <f>'54 '!D17</f>
        <v>12773702000</v>
      </c>
      <c r="E14" s="154">
        <f t="shared" si="1"/>
        <v>12765252000</v>
      </c>
      <c r="F14" s="154">
        <v>12765252000</v>
      </c>
      <c r="G14" s="154"/>
      <c r="H14" s="154"/>
      <c r="I14" s="154"/>
      <c r="J14" s="154"/>
      <c r="K14" s="154"/>
      <c r="L14" s="154"/>
      <c r="M14" s="154"/>
      <c r="N14" s="154"/>
      <c r="O14" s="154"/>
      <c r="P14" s="154"/>
      <c r="Q14" s="157">
        <f t="shared" si="2"/>
        <v>99.933848464603287</v>
      </c>
      <c r="R14" s="229">
        <f>E14-'54 '!J17</f>
        <v>0</v>
      </c>
    </row>
    <row r="15" spans="1:18" s="66" customFormat="1" ht="34.5" customHeight="1" x14ac:dyDescent="0.2">
      <c r="A15" s="155">
        <v>7</v>
      </c>
      <c r="B15" s="149" t="s">
        <v>324</v>
      </c>
      <c r="C15" s="150" t="s">
        <v>308</v>
      </c>
      <c r="D15" s="154">
        <f>'54 '!D18</f>
        <v>20411783000</v>
      </c>
      <c r="E15" s="154">
        <f t="shared" si="1"/>
        <v>20225187000</v>
      </c>
      <c r="F15" s="154">
        <v>20225187000</v>
      </c>
      <c r="G15" s="154"/>
      <c r="H15" s="154"/>
      <c r="I15" s="154"/>
      <c r="J15" s="154"/>
      <c r="K15" s="154"/>
      <c r="L15" s="154"/>
      <c r="M15" s="154"/>
      <c r="N15" s="154"/>
      <c r="O15" s="154"/>
      <c r="P15" s="154"/>
      <c r="Q15" s="157">
        <f t="shared" si="2"/>
        <v>99.085841741507835</v>
      </c>
      <c r="R15" s="229">
        <f>E15-'54 '!J18</f>
        <v>0</v>
      </c>
    </row>
    <row r="16" spans="1:18" s="66" customFormat="1" ht="34.5" customHeight="1" x14ac:dyDescent="0.2">
      <c r="A16" s="155">
        <v>8</v>
      </c>
      <c r="B16" s="149" t="s">
        <v>325</v>
      </c>
      <c r="C16" s="83" t="s">
        <v>309</v>
      </c>
      <c r="D16" s="154">
        <f>'54 '!D19</f>
        <v>19205724500</v>
      </c>
      <c r="E16" s="154">
        <f t="shared" si="1"/>
        <v>19202724000</v>
      </c>
      <c r="F16" s="154">
        <v>19202724000</v>
      </c>
      <c r="G16" s="154"/>
      <c r="H16" s="154"/>
      <c r="I16" s="154"/>
      <c r="J16" s="154"/>
      <c r="K16" s="154"/>
      <c r="L16" s="154"/>
      <c r="M16" s="154"/>
      <c r="N16" s="154"/>
      <c r="O16" s="154"/>
      <c r="P16" s="154"/>
      <c r="Q16" s="157">
        <f t="shared" si="2"/>
        <v>99.984377053831011</v>
      </c>
      <c r="R16" s="229">
        <f>E16-'54 '!J19</f>
        <v>0</v>
      </c>
    </row>
    <row r="17" spans="1:18" s="66" customFormat="1" ht="34.5" customHeight="1" x14ac:dyDescent="0.2">
      <c r="A17" s="155">
        <v>9</v>
      </c>
      <c r="B17" s="149" t="s">
        <v>326</v>
      </c>
      <c r="C17" s="150" t="s">
        <v>310</v>
      </c>
      <c r="D17" s="154">
        <f>'54 '!D20</f>
        <v>32952607900</v>
      </c>
      <c r="E17" s="154">
        <f t="shared" si="1"/>
        <v>32716334300</v>
      </c>
      <c r="F17" s="154">
        <v>32716334300</v>
      </c>
      <c r="G17" s="154"/>
      <c r="H17" s="154"/>
      <c r="I17" s="154"/>
      <c r="J17" s="154"/>
      <c r="K17" s="154"/>
      <c r="L17" s="154"/>
      <c r="M17" s="154"/>
      <c r="N17" s="154"/>
      <c r="O17" s="154"/>
      <c r="P17" s="154"/>
      <c r="Q17" s="157">
        <f t="shared" si="2"/>
        <v>99.282989678033957</v>
      </c>
      <c r="R17" s="229">
        <f>E17-'54 '!J20</f>
        <v>0</v>
      </c>
    </row>
    <row r="18" spans="1:18" s="277" customFormat="1" ht="24" customHeight="1" x14ac:dyDescent="0.2">
      <c r="A18" s="267">
        <v>10</v>
      </c>
      <c r="B18" s="268" t="s">
        <v>327</v>
      </c>
      <c r="C18" s="269" t="s">
        <v>311</v>
      </c>
      <c r="D18" s="274">
        <f>'54 '!D21</f>
        <v>24721610816</v>
      </c>
      <c r="E18" s="274">
        <f t="shared" si="1"/>
        <v>21242557468</v>
      </c>
      <c r="F18" s="274"/>
      <c r="G18" s="274"/>
      <c r="H18" s="274">
        <v>3574254590</v>
      </c>
      <c r="I18" s="274"/>
      <c r="J18" s="274"/>
      <c r="K18" s="274"/>
      <c r="L18" s="274"/>
      <c r="M18" s="274"/>
      <c r="N18" s="274">
        <v>17565231238</v>
      </c>
      <c r="O18" s="274">
        <v>103071640</v>
      </c>
      <c r="P18" s="274"/>
      <c r="Q18" s="275">
        <f t="shared" si="2"/>
        <v>85.927076621769601</v>
      </c>
      <c r="R18" s="276">
        <f>E18-'54 '!J21</f>
        <v>0</v>
      </c>
    </row>
    <row r="19" spans="1:18" s="66" customFormat="1" ht="24" customHeight="1" x14ac:dyDescent="0.2">
      <c r="A19" s="155">
        <v>11</v>
      </c>
      <c r="B19" s="149" t="s">
        <v>328</v>
      </c>
      <c r="C19" s="150" t="s">
        <v>312</v>
      </c>
      <c r="D19" s="154">
        <f>'54 '!D22</f>
        <v>4057122633</v>
      </c>
      <c r="E19" s="154">
        <f t="shared" si="1"/>
        <v>3999285282</v>
      </c>
      <c r="F19" s="154"/>
      <c r="G19" s="154"/>
      <c r="H19" s="154"/>
      <c r="I19" s="154"/>
      <c r="J19" s="154"/>
      <c r="K19" s="154"/>
      <c r="L19" s="154"/>
      <c r="M19" s="154"/>
      <c r="N19" s="154">
        <v>3999285282</v>
      </c>
      <c r="O19" s="154">
        <v>0</v>
      </c>
      <c r="P19" s="154"/>
      <c r="Q19" s="157">
        <f t="shared" si="2"/>
        <v>98.574424383193147</v>
      </c>
      <c r="R19" s="229">
        <f>E19-'54 '!J22</f>
        <v>0</v>
      </c>
    </row>
    <row r="20" spans="1:18" s="66" customFormat="1" ht="24" customHeight="1" x14ac:dyDescent="0.2">
      <c r="A20" s="155">
        <v>12</v>
      </c>
      <c r="B20" s="149" t="s">
        <v>329</v>
      </c>
      <c r="C20" s="150" t="s">
        <v>313</v>
      </c>
      <c r="D20" s="154">
        <f>'54 '!D23</f>
        <v>6989728790</v>
      </c>
      <c r="E20" s="154">
        <f t="shared" si="1"/>
        <v>6512299013</v>
      </c>
      <c r="F20" s="154"/>
      <c r="G20" s="154"/>
      <c r="H20" s="154"/>
      <c r="I20" s="154"/>
      <c r="J20" s="154"/>
      <c r="K20" s="154"/>
      <c r="L20" s="154"/>
      <c r="M20" s="154"/>
      <c r="N20" s="154">
        <f>'54 '!L23</f>
        <v>6512299013</v>
      </c>
      <c r="O20" s="154">
        <v>0</v>
      </c>
      <c r="P20" s="154"/>
      <c r="Q20" s="157">
        <f t="shared" si="2"/>
        <v>93.169552190879784</v>
      </c>
      <c r="R20" s="229">
        <f>E20-'54 '!J23</f>
        <v>0</v>
      </c>
    </row>
    <row r="21" spans="1:18" s="66" customFormat="1" ht="32.1" customHeight="1" x14ac:dyDescent="0.2">
      <c r="A21" s="155">
        <v>13</v>
      </c>
      <c r="B21" s="149" t="s">
        <v>330</v>
      </c>
      <c r="C21" s="150" t="s">
        <v>314</v>
      </c>
      <c r="D21" s="154">
        <f>'54 '!D24</f>
        <v>1125936000</v>
      </c>
      <c r="E21" s="154">
        <f t="shared" si="1"/>
        <v>919765000</v>
      </c>
      <c r="F21" s="154"/>
      <c r="G21" s="154"/>
      <c r="H21" s="154"/>
      <c r="I21" s="154"/>
      <c r="J21" s="154"/>
      <c r="K21" s="154"/>
      <c r="L21" s="154"/>
      <c r="M21" s="154"/>
      <c r="N21" s="154">
        <v>919765000</v>
      </c>
      <c r="O21" s="154">
        <v>0</v>
      </c>
      <c r="P21" s="154"/>
      <c r="Q21" s="157">
        <f t="shared" si="2"/>
        <v>81.688923704366857</v>
      </c>
      <c r="R21" s="229">
        <f>E21-'54 '!J24</f>
        <v>0</v>
      </c>
    </row>
    <row r="22" spans="1:18" s="66" customFormat="1" ht="24" customHeight="1" x14ac:dyDescent="0.2">
      <c r="A22" s="155">
        <v>14</v>
      </c>
      <c r="B22" s="149" t="s">
        <v>331</v>
      </c>
      <c r="C22" s="150" t="s">
        <v>315</v>
      </c>
      <c r="D22" s="154">
        <f>'54 '!D25</f>
        <v>9280648100</v>
      </c>
      <c r="E22" s="154">
        <f>SUM(F22:K22)+SUM(N22:P22)</f>
        <v>9037346300</v>
      </c>
      <c r="F22" s="154">
        <v>16441500</v>
      </c>
      <c r="G22" s="154"/>
      <c r="H22" s="154"/>
      <c r="I22" s="154">
        <v>0</v>
      </c>
      <c r="J22" s="154">
        <v>419710000</v>
      </c>
      <c r="K22" s="154">
        <f>+L22+M22</f>
        <v>309000000</v>
      </c>
      <c r="L22" s="154">
        <v>0</v>
      </c>
      <c r="M22" s="154">
        <v>309000000</v>
      </c>
      <c r="N22" s="154">
        <v>1394631000</v>
      </c>
      <c r="O22" s="154">
        <v>6897563800</v>
      </c>
      <c r="P22" s="154"/>
      <c r="Q22" s="157">
        <f t="shared" si="2"/>
        <v>97.378396450566854</v>
      </c>
      <c r="R22" s="229">
        <f>E22-'54 '!J25</f>
        <v>0</v>
      </c>
    </row>
    <row r="23" spans="1:18" s="66" customFormat="1" ht="24" customHeight="1" x14ac:dyDescent="0.2">
      <c r="A23" s="155">
        <v>15</v>
      </c>
      <c r="B23" s="149" t="s">
        <v>332</v>
      </c>
      <c r="C23" s="150" t="s">
        <v>316</v>
      </c>
      <c r="D23" s="154">
        <f>'54 '!D26</f>
        <v>23379436094</v>
      </c>
      <c r="E23" s="154">
        <f t="shared" si="1"/>
        <v>16486652772</v>
      </c>
      <c r="F23" s="154"/>
      <c r="G23" s="154"/>
      <c r="H23" s="154"/>
      <c r="I23" s="154">
        <v>0</v>
      </c>
      <c r="J23" s="154">
        <v>207987000</v>
      </c>
      <c r="K23" s="154">
        <v>2055078000</v>
      </c>
      <c r="L23" s="154">
        <v>234600000</v>
      </c>
      <c r="M23" s="154">
        <v>369431000</v>
      </c>
      <c r="N23" s="154">
        <v>8381063000</v>
      </c>
      <c r="O23" s="154">
        <v>5842524772</v>
      </c>
      <c r="P23" s="154"/>
      <c r="Q23" s="157">
        <f t="shared" si="2"/>
        <v>70.51775203522152</v>
      </c>
      <c r="R23" s="229">
        <f>E23-'54 '!J26</f>
        <v>0</v>
      </c>
    </row>
    <row r="24" spans="1:18" s="66" customFormat="1" ht="24" customHeight="1" x14ac:dyDescent="0.2">
      <c r="A24" s="155">
        <v>16</v>
      </c>
      <c r="B24" s="149" t="s">
        <v>333</v>
      </c>
      <c r="C24" s="150" t="s">
        <v>317</v>
      </c>
      <c r="D24" s="154">
        <f>'54 '!D27</f>
        <v>1196850000</v>
      </c>
      <c r="E24" s="154">
        <f t="shared" si="1"/>
        <v>1135758000</v>
      </c>
      <c r="F24" s="154"/>
      <c r="G24" s="154"/>
      <c r="H24" s="154"/>
      <c r="I24" s="154">
        <v>1135758000</v>
      </c>
      <c r="J24" s="154">
        <v>0</v>
      </c>
      <c r="K24" s="154"/>
      <c r="L24" s="154"/>
      <c r="M24" s="154"/>
      <c r="N24" s="154"/>
      <c r="O24" s="154"/>
      <c r="P24" s="154"/>
      <c r="Q24" s="157">
        <f t="shared" si="2"/>
        <v>94.895600952500317</v>
      </c>
      <c r="R24" s="229">
        <f>E24-'54 '!J27</f>
        <v>0</v>
      </c>
    </row>
    <row r="25" spans="1:18" s="66" customFormat="1" ht="24" customHeight="1" x14ac:dyDescent="0.2">
      <c r="A25" s="155">
        <v>17</v>
      </c>
      <c r="B25" s="149" t="s">
        <v>334</v>
      </c>
      <c r="C25" s="233" t="s">
        <v>318</v>
      </c>
      <c r="D25" s="154">
        <f>'54 '!D28</f>
        <v>1474137465</v>
      </c>
      <c r="E25" s="154">
        <f t="shared" si="1"/>
        <v>123750230</v>
      </c>
      <c r="F25" s="154"/>
      <c r="G25" s="154"/>
      <c r="H25" s="154"/>
      <c r="I25" s="154"/>
      <c r="J25" s="154"/>
      <c r="K25" s="154">
        <v>123750230</v>
      </c>
      <c r="L25" s="154"/>
      <c r="M25" s="154"/>
      <c r="N25" s="154"/>
      <c r="O25" s="154"/>
      <c r="P25" s="154"/>
      <c r="Q25" s="157">
        <f t="shared" si="2"/>
        <v>8.3947550983652661</v>
      </c>
      <c r="R25" s="229">
        <f>E25-'54 '!J28</f>
        <v>0</v>
      </c>
    </row>
  </sheetData>
  <mergeCells count="20">
    <mergeCell ref="A1:Q1"/>
    <mergeCell ref="A5:A6"/>
    <mergeCell ref="B5:B6"/>
    <mergeCell ref="C5:C6"/>
    <mergeCell ref="D5:D6"/>
    <mergeCell ref="E5:E6"/>
    <mergeCell ref="F5:F6"/>
    <mergeCell ref="G5:G6"/>
    <mergeCell ref="H5:H6"/>
    <mergeCell ref="I5:I6"/>
    <mergeCell ref="J5:J6"/>
    <mergeCell ref="A2:Q2"/>
    <mergeCell ref="A3:Q3"/>
    <mergeCell ref="K5:K6"/>
    <mergeCell ref="N5:N6"/>
    <mergeCell ref="O5:O6"/>
    <mergeCell ref="P5:P6"/>
    <mergeCell ref="L5:M5"/>
    <mergeCell ref="Q5:Q6"/>
    <mergeCell ref="O4:Q4"/>
  </mergeCells>
  <phoneticPr fontId="42" type="noConversion"/>
  <pageMargins left="0.55000000000000004" right="0.2" top="0.37" bottom="0.23" header="0.3" footer="0.2"/>
  <pageSetup paperSize="9" scale="66"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A79DD9-FC4A-407E-8C92-CCFD9466A6AB}">
  <dimension ref="A1:M29"/>
  <sheetViews>
    <sheetView view="pageBreakPreview" topLeftCell="A10" zoomScaleNormal="85" zoomScaleSheetLayoutView="100" workbookViewId="0">
      <selection activeCell="M41" sqref="M41"/>
    </sheetView>
  </sheetViews>
  <sheetFormatPr defaultColWidth="8.7109375" defaultRowHeight="15" x14ac:dyDescent="0.25"/>
  <cols>
    <col min="1" max="1" width="4.7109375" style="142" customWidth="1"/>
    <col min="2" max="2" width="9.85546875" style="142" customWidth="1"/>
    <col min="3" max="3" width="28.42578125" style="142" customWidth="1"/>
    <col min="4" max="4" width="14.140625" style="142" customWidth="1"/>
    <col min="5" max="5" width="15.140625" style="142" customWidth="1"/>
    <col min="6" max="6" width="14.42578125" style="142" customWidth="1"/>
    <col min="7" max="7" width="13.140625" style="142" customWidth="1"/>
    <col min="8" max="8" width="10.85546875" style="142" customWidth="1"/>
    <col min="9" max="9" width="15.85546875" style="142" customWidth="1"/>
    <col min="10" max="10" width="13.5703125" style="142" customWidth="1"/>
    <col min="11" max="11" width="11.85546875" style="142" customWidth="1"/>
    <col min="12" max="12" width="11.7109375" style="142" customWidth="1"/>
    <col min="13" max="13" width="15.42578125" style="142" customWidth="1"/>
    <col min="14" max="16384" width="8.7109375" style="142"/>
  </cols>
  <sheetData>
    <row r="1" spans="1:13" ht="22.7" customHeight="1" x14ac:dyDescent="0.25">
      <c r="A1" s="372" t="s">
        <v>264</v>
      </c>
      <c r="B1" s="372"/>
      <c r="C1" s="372"/>
      <c r="D1" s="372"/>
      <c r="E1" s="372"/>
      <c r="F1" s="372"/>
      <c r="G1" s="372"/>
      <c r="H1" s="372"/>
      <c r="I1" s="372"/>
      <c r="J1" s="372"/>
      <c r="K1" s="372"/>
      <c r="L1" s="372"/>
    </row>
    <row r="2" spans="1:13" ht="20.100000000000001" customHeight="1" x14ac:dyDescent="0.25">
      <c r="A2" s="375" t="s">
        <v>265</v>
      </c>
      <c r="B2" s="375"/>
      <c r="C2" s="383"/>
      <c r="D2" s="383"/>
      <c r="E2" s="383"/>
      <c r="F2" s="383"/>
      <c r="G2" s="383"/>
      <c r="H2" s="383"/>
      <c r="I2" s="383"/>
      <c r="J2" s="383"/>
      <c r="K2" s="383"/>
      <c r="L2" s="383"/>
    </row>
    <row r="3" spans="1:13" ht="18.95" customHeight="1" x14ac:dyDescent="0.25">
      <c r="A3" s="364" t="str">
        <f>'56'!A3:Q3</f>
        <v>(Kèm theo Nghị quyết số  19/NQ-HĐND ngày  26/6/2026 của HĐND xã Phiêng Pằn)</v>
      </c>
      <c r="B3" s="364"/>
      <c r="C3" s="364"/>
      <c r="D3" s="364"/>
      <c r="E3" s="364"/>
      <c r="F3" s="364"/>
      <c r="G3" s="364"/>
      <c r="H3" s="364"/>
      <c r="I3" s="364"/>
      <c r="J3" s="364"/>
      <c r="K3" s="364"/>
      <c r="L3" s="364"/>
    </row>
    <row r="4" spans="1:13" ht="18" customHeight="1" x14ac:dyDescent="0.25">
      <c r="A4" s="384" t="s">
        <v>266</v>
      </c>
      <c r="B4" s="384"/>
      <c r="C4" s="385"/>
      <c r="D4" s="385"/>
      <c r="E4" s="385"/>
      <c r="F4" s="385"/>
      <c r="G4" s="385"/>
      <c r="H4" s="385"/>
      <c r="I4" s="385"/>
      <c r="J4" s="385"/>
      <c r="K4" s="385"/>
      <c r="L4" s="385"/>
    </row>
    <row r="5" spans="1:13" ht="9" customHeight="1" x14ac:dyDescent="0.25"/>
    <row r="6" spans="1:13" s="144" customFormat="1" ht="26.1" customHeight="1" x14ac:dyDescent="0.25">
      <c r="A6" s="378" t="s">
        <v>0</v>
      </c>
      <c r="B6" s="390" t="s">
        <v>239</v>
      </c>
      <c r="C6" s="377" t="s">
        <v>97</v>
      </c>
      <c r="D6" s="377" t="s">
        <v>267</v>
      </c>
      <c r="E6" s="386" t="s">
        <v>89</v>
      </c>
      <c r="F6" s="387"/>
      <c r="G6" s="387"/>
      <c r="H6" s="388"/>
      <c r="I6" s="378" t="s">
        <v>272</v>
      </c>
      <c r="J6" s="390" t="s">
        <v>273</v>
      </c>
      <c r="K6" s="377" t="s">
        <v>110</v>
      </c>
      <c r="L6" s="389"/>
    </row>
    <row r="7" spans="1:13" s="144" customFormat="1" x14ac:dyDescent="0.25">
      <c r="A7" s="379"/>
      <c r="B7" s="391"/>
      <c r="C7" s="377"/>
      <c r="D7" s="377"/>
      <c r="E7" s="381" t="s">
        <v>268</v>
      </c>
      <c r="F7" s="378" t="s">
        <v>269</v>
      </c>
      <c r="G7" s="378" t="s">
        <v>270</v>
      </c>
      <c r="H7" s="378" t="s">
        <v>271</v>
      </c>
      <c r="I7" s="379"/>
      <c r="J7" s="391"/>
      <c r="K7" s="377" t="s">
        <v>274</v>
      </c>
      <c r="L7" s="377" t="s">
        <v>261</v>
      </c>
    </row>
    <row r="8" spans="1:13" s="144" customFormat="1" ht="22.5" customHeight="1" x14ac:dyDescent="0.25">
      <c r="A8" s="380"/>
      <c r="B8" s="392"/>
      <c r="C8" s="377"/>
      <c r="D8" s="377"/>
      <c r="E8" s="382"/>
      <c r="F8" s="380"/>
      <c r="G8" s="380"/>
      <c r="H8" s="380"/>
      <c r="I8" s="380"/>
      <c r="J8" s="392"/>
      <c r="K8" s="377"/>
      <c r="L8" s="377"/>
    </row>
    <row r="9" spans="1:13" s="166" customFormat="1" ht="20.100000000000001" customHeight="1" x14ac:dyDescent="0.25">
      <c r="A9" s="143" t="s">
        <v>7</v>
      </c>
      <c r="B9" s="158"/>
      <c r="C9" s="158" t="s">
        <v>8</v>
      </c>
      <c r="D9" s="146" t="s">
        <v>262</v>
      </c>
      <c r="E9" s="146" t="s">
        <v>151</v>
      </c>
      <c r="F9" s="145" t="s">
        <v>155</v>
      </c>
      <c r="G9" s="145" t="s">
        <v>157</v>
      </c>
      <c r="H9" s="145" t="s">
        <v>163</v>
      </c>
      <c r="I9" s="145" t="s">
        <v>164</v>
      </c>
      <c r="J9" s="145" t="s">
        <v>263</v>
      </c>
      <c r="K9" s="161" t="s">
        <v>167</v>
      </c>
      <c r="L9" s="161" t="s">
        <v>171</v>
      </c>
    </row>
    <row r="10" spans="1:13" s="144" customFormat="1" ht="20.25" customHeight="1" x14ac:dyDescent="0.25">
      <c r="A10" s="131"/>
      <c r="B10" s="159"/>
      <c r="C10" s="160" t="s">
        <v>251</v>
      </c>
      <c r="D10" s="162">
        <f t="shared" ref="D10:L10" si="0">SUM(D11:D27)</f>
        <v>222842761274</v>
      </c>
      <c r="E10" s="162">
        <f t="shared" si="0"/>
        <v>120998738632</v>
      </c>
      <c r="F10" s="162">
        <f t="shared" si="0"/>
        <v>104197472052</v>
      </c>
      <c r="G10" s="162">
        <f t="shared" si="0"/>
        <v>-2353449410</v>
      </c>
      <c r="H10" s="162">
        <f t="shared" si="0"/>
        <v>0</v>
      </c>
      <c r="I10" s="162">
        <f t="shared" si="0"/>
        <v>209044588965</v>
      </c>
      <c r="J10" s="162">
        <f t="shared" si="0"/>
        <v>13798172309</v>
      </c>
      <c r="K10" s="162">
        <f t="shared" si="0"/>
        <v>6520010475</v>
      </c>
      <c r="L10" s="162">
        <f t="shared" si="0"/>
        <v>7278161834</v>
      </c>
      <c r="M10" s="165"/>
    </row>
    <row r="11" spans="1:13" ht="32.1" customHeight="1" x14ac:dyDescent="0.25">
      <c r="A11" s="155">
        <v>1</v>
      </c>
      <c r="B11" s="149" t="s">
        <v>240</v>
      </c>
      <c r="C11" s="150" t="s">
        <v>241</v>
      </c>
      <c r="D11" s="163">
        <f>'56'!D9</f>
        <v>296250000</v>
      </c>
      <c r="E11" s="163">
        <f>D11</f>
        <v>296250000</v>
      </c>
      <c r="F11" s="163"/>
      <c r="G11" s="163"/>
      <c r="H11" s="164"/>
      <c r="I11" s="163">
        <f>'56'!E9</f>
        <v>295100000</v>
      </c>
      <c r="J11" s="163">
        <f>D11-I11</f>
        <v>1150000</v>
      </c>
      <c r="K11" s="163"/>
      <c r="L11" s="163">
        <f>J11-K11</f>
        <v>1150000</v>
      </c>
      <c r="M11" s="170"/>
    </row>
    <row r="12" spans="1:13" ht="32.1" customHeight="1" x14ac:dyDescent="0.25">
      <c r="A12" s="155">
        <v>2</v>
      </c>
      <c r="B12" s="149" t="s">
        <v>319</v>
      </c>
      <c r="C12" s="150" t="s">
        <v>303</v>
      </c>
      <c r="D12" s="163">
        <f>'56'!D10</f>
        <v>8298291000</v>
      </c>
      <c r="E12" s="163">
        <v>4367454540</v>
      </c>
      <c r="F12" s="163">
        <v>4167335460</v>
      </c>
      <c r="G12" s="163">
        <v>-236499000</v>
      </c>
      <c r="H12" s="164"/>
      <c r="I12" s="163">
        <f>'56'!E10</f>
        <v>8259653000</v>
      </c>
      <c r="J12" s="163">
        <f t="shared" ref="J12:J27" si="1">D12-I12</f>
        <v>38638000</v>
      </c>
      <c r="K12" s="163"/>
      <c r="L12" s="163">
        <f t="shared" ref="L12:L27" si="2">J12-K12</f>
        <v>38638000</v>
      </c>
      <c r="M12" s="170"/>
    </row>
    <row r="13" spans="1:13" ht="32.1" customHeight="1" x14ac:dyDescent="0.25">
      <c r="A13" s="155">
        <v>3</v>
      </c>
      <c r="B13" s="149" t="s">
        <v>320</v>
      </c>
      <c r="C13" s="150" t="s">
        <v>304</v>
      </c>
      <c r="D13" s="163">
        <f>'56'!D11</f>
        <v>14611976000</v>
      </c>
      <c r="E13" s="163">
        <v>7338084855</v>
      </c>
      <c r="F13" s="163">
        <v>7527900145</v>
      </c>
      <c r="G13" s="163">
        <v>-254009000</v>
      </c>
      <c r="H13" s="164"/>
      <c r="I13" s="163">
        <f>'56'!E11</f>
        <v>14610456000</v>
      </c>
      <c r="J13" s="163">
        <f t="shared" si="1"/>
        <v>1520000</v>
      </c>
      <c r="K13" s="163"/>
      <c r="L13" s="163">
        <f t="shared" si="2"/>
        <v>1520000</v>
      </c>
      <c r="M13" s="170"/>
    </row>
    <row r="14" spans="1:13" ht="32.1" customHeight="1" x14ac:dyDescent="0.25">
      <c r="A14" s="155">
        <v>4</v>
      </c>
      <c r="B14" s="149" t="s">
        <v>321</v>
      </c>
      <c r="C14" s="150" t="s">
        <v>305</v>
      </c>
      <c r="D14" s="163">
        <f>'56'!D12</f>
        <v>19814680200</v>
      </c>
      <c r="E14" s="163">
        <v>10417408800</v>
      </c>
      <c r="F14" s="163">
        <v>9834525200</v>
      </c>
      <c r="G14" s="163">
        <v>-437253800</v>
      </c>
      <c r="H14" s="164"/>
      <c r="I14" s="163">
        <f>'56'!E12</f>
        <v>19810870200</v>
      </c>
      <c r="J14" s="163">
        <f t="shared" si="1"/>
        <v>3810000</v>
      </c>
      <c r="K14" s="163"/>
      <c r="L14" s="163">
        <f t="shared" si="2"/>
        <v>3810000</v>
      </c>
      <c r="M14" s="170"/>
    </row>
    <row r="15" spans="1:13" ht="32.1" customHeight="1" x14ac:dyDescent="0.25">
      <c r="A15" s="155">
        <v>5</v>
      </c>
      <c r="B15" s="149" t="s">
        <v>322</v>
      </c>
      <c r="C15" s="150" t="s">
        <v>306</v>
      </c>
      <c r="D15" s="163">
        <f>'56'!D13</f>
        <v>22252276776</v>
      </c>
      <c r="E15" s="163">
        <v>10846045000</v>
      </c>
      <c r="F15" s="163">
        <v>10993921576</v>
      </c>
      <c r="G15" s="163">
        <v>412310200</v>
      </c>
      <c r="H15" s="164"/>
      <c r="I15" s="163">
        <f>'56'!E13</f>
        <v>21701598400</v>
      </c>
      <c r="J15" s="163">
        <f t="shared" si="1"/>
        <v>550678376</v>
      </c>
      <c r="K15" s="163"/>
      <c r="L15" s="163">
        <f t="shared" si="2"/>
        <v>550678376</v>
      </c>
      <c r="M15" s="170"/>
    </row>
    <row r="16" spans="1:13" ht="32.1" customHeight="1" x14ac:dyDescent="0.25">
      <c r="A16" s="155">
        <v>6</v>
      </c>
      <c r="B16" s="149" t="s">
        <v>323</v>
      </c>
      <c r="C16" s="150" t="s">
        <v>307</v>
      </c>
      <c r="D16" s="163">
        <f>'56'!D14</f>
        <v>12773702000</v>
      </c>
      <c r="E16" s="163">
        <v>6585971183</v>
      </c>
      <c r="F16" s="163">
        <v>6314540817</v>
      </c>
      <c r="G16" s="163">
        <v>-126810000</v>
      </c>
      <c r="H16" s="164"/>
      <c r="I16" s="163">
        <f>'56'!E14</f>
        <v>12765252000</v>
      </c>
      <c r="J16" s="163">
        <f t="shared" si="1"/>
        <v>8450000</v>
      </c>
      <c r="K16" s="163"/>
      <c r="L16" s="163">
        <f t="shared" si="2"/>
        <v>8450000</v>
      </c>
      <c r="M16" s="170"/>
    </row>
    <row r="17" spans="1:13" ht="32.1" customHeight="1" x14ac:dyDescent="0.25">
      <c r="A17" s="155">
        <v>7</v>
      </c>
      <c r="B17" s="149" t="s">
        <v>324</v>
      </c>
      <c r="C17" s="150" t="s">
        <v>308</v>
      </c>
      <c r="D17" s="163">
        <f>'56'!D15</f>
        <v>20411783000</v>
      </c>
      <c r="E17" s="163">
        <v>10699670284</v>
      </c>
      <c r="F17" s="163">
        <v>9997313716</v>
      </c>
      <c r="G17" s="163">
        <v>-285201000</v>
      </c>
      <c r="H17" s="164"/>
      <c r="I17" s="163">
        <f>'56'!E15</f>
        <v>20225187000</v>
      </c>
      <c r="J17" s="163">
        <f t="shared" si="1"/>
        <v>186596000</v>
      </c>
      <c r="K17" s="163"/>
      <c r="L17" s="163">
        <f t="shared" si="2"/>
        <v>186596000</v>
      </c>
      <c r="M17" s="170">
        <f>+G20+F20+E20</f>
        <v>24721610816</v>
      </c>
    </row>
    <row r="18" spans="1:13" ht="32.1" customHeight="1" x14ac:dyDescent="0.25">
      <c r="A18" s="155">
        <v>8</v>
      </c>
      <c r="B18" s="149" t="s">
        <v>325</v>
      </c>
      <c r="C18" s="83" t="s">
        <v>309</v>
      </c>
      <c r="D18" s="163">
        <f>'56'!D16</f>
        <v>19205724500</v>
      </c>
      <c r="E18" s="163">
        <v>10213697970</v>
      </c>
      <c r="F18" s="163">
        <v>9315447030</v>
      </c>
      <c r="G18" s="163">
        <v>-323420500</v>
      </c>
      <c r="H18" s="164"/>
      <c r="I18" s="163">
        <f>'56'!E16</f>
        <v>19202724000</v>
      </c>
      <c r="J18" s="163">
        <f t="shared" si="1"/>
        <v>3000500</v>
      </c>
      <c r="K18" s="163"/>
      <c r="L18" s="163">
        <f t="shared" si="2"/>
        <v>3000500</v>
      </c>
      <c r="M18" s="170"/>
    </row>
    <row r="19" spans="1:13" ht="32.1" customHeight="1" x14ac:dyDescent="0.25">
      <c r="A19" s="155">
        <v>9</v>
      </c>
      <c r="B19" s="149" t="s">
        <v>326</v>
      </c>
      <c r="C19" s="150" t="s">
        <v>310</v>
      </c>
      <c r="D19" s="163">
        <f>'56'!D17</f>
        <v>32952607900</v>
      </c>
      <c r="E19" s="163">
        <v>15955386000</v>
      </c>
      <c r="F19" s="163">
        <v>17842682000</v>
      </c>
      <c r="G19" s="163">
        <v>-845460100</v>
      </c>
      <c r="H19" s="164"/>
      <c r="I19" s="163">
        <f>'56'!E17</f>
        <v>32716334300</v>
      </c>
      <c r="J19" s="163">
        <f t="shared" si="1"/>
        <v>236273600</v>
      </c>
      <c r="K19" s="163">
        <v>58854000</v>
      </c>
      <c r="L19" s="163">
        <f t="shared" si="2"/>
        <v>177419600</v>
      </c>
      <c r="M19" s="272">
        <f>D19-I19</f>
        <v>236273600</v>
      </c>
    </row>
    <row r="20" spans="1:13" s="273" customFormat="1" ht="32.1" customHeight="1" x14ac:dyDescent="0.25">
      <c r="A20" s="267">
        <v>10</v>
      </c>
      <c r="B20" s="268" t="s">
        <v>327</v>
      </c>
      <c r="C20" s="269" t="s">
        <v>311</v>
      </c>
      <c r="D20" s="270">
        <f>'56'!D18</f>
        <v>24721610816</v>
      </c>
      <c r="E20" s="270">
        <v>18268023000</v>
      </c>
      <c r="F20" s="270">
        <v>6787966816</v>
      </c>
      <c r="G20" s="270">
        <f>-334379000</f>
        <v>-334379000</v>
      </c>
      <c r="H20" s="271"/>
      <c r="I20" s="270">
        <f>'56'!E18</f>
        <v>21242557468</v>
      </c>
      <c r="J20" s="270">
        <f>D20-I20</f>
        <v>3479053348</v>
      </c>
      <c r="K20" s="270">
        <v>3080612848</v>
      </c>
      <c r="L20" s="270">
        <f t="shared" si="2"/>
        <v>398440500</v>
      </c>
      <c r="M20" s="272">
        <f>D20-I20</f>
        <v>3479053348</v>
      </c>
    </row>
    <row r="21" spans="1:13" ht="32.1" customHeight="1" x14ac:dyDescent="0.25">
      <c r="A21" s="155">
        <v>11</v>
      </c>
      <c r="B21" s="149" t="s">
        <v>328</v>
      </c>
      <c r="C21" s="233" t="s">
        <v>336</v>
      </c>
      <c r="D21" s="163">
        <f>'56'!D19</f>
        <v>4057122633</v>
      </c>
      <c r="E21" s="163">
        <v>4046851000</v>
      </c>
      <c r="F21" s="163">
        <v>10271633</v>
      </c>
      <c r="G21" s="163">
        <v>0</v>
      </c>
      <c r="H21" s="164"/>
      <c r="I21" s="163">
        <f>'56'!E19</f>
        <v>3999285282</v>
      </c>
      <c r="J21" s="163">
        <f t="shared" si="1"/>
        <v>57837351</v>
      </c>
      <c r="K21" s="163">
        <v>239355</v>
      </c>
      <c r="L21" s="163">
        <f t="shared" si="2"/>
        <v>57597996</v>
      </c>
      <c r="M21" s="170">
        <f>K20-M20</f>
        <v>-398440500</v>
      </c>
    </row>
    <row r="22" spans="1:13" ht="32.1" customHeight="1" x14ac:dyDescent="0.25">
      <c r="A22" s="155">
        <v>12</v>
      </c>
      <c r="B22" s="149" t="s">
        <v>329</v>
      </c>
      <c r="C22" s="150" t="s">
        <v>313</v>
      </c>
      <c r="D22" s="163">
        <f>'56'!D20</f>
        <v>6989728790</v>
      </c>
      <c r="E22" s="163">
        <v>6543778000</v>
      </c>
      <c r="F22" s="163">
        <v>139933000</v>
      </c>
      <c r="G22" s="163">
        <v>306017790</v>
      </c>
      <c r="H22" s="164"/>
      <c r="I22" s="163">
        <f>'56'!E20</f>
        <v>6512299013</v>
      </c>
      <c r="J22" s="163">
        <f t="shared" si="1"/>
        <v>477429777</v>
      </c>
      <c r="K22" s="163">
        <v>164475037</v>
      </c>
      <c r="L22" s="163">
        <f t="shared" si="2"/>
        <v>312954740</v>
      </c>
      <c r="M22" s="170"/>
    </row>
    <row r="23" spans="1:13" ht="32.1" customHeight="1" x14ac:dyDescent="0.25">
      <c r="A23" s="155">
        <v>13</v>
      </c>
      <c r="B23" s="149" t="s">
        <v>330</v>
      </c>
      <c r="C23" s="150" t="s">
        <v>314</v>
      </c>
      <c r="D23" s="163">
        <f>'56'!D21</f>
        <v>1125936000</v>
      </c>
      <c r="E23" s="163">
        <v>1042936000</v>
      </c>
      <c r="F23" s="163">
        <v>141000000</v>
      </c>
      <c r="G23" s="163">
        <v>-58000000</v>
      </c>
      <c r="H23" s="164"/>
      <c r="I23" s="163">
        <f>'56'!E21</f>
        <v>919765000</v>
      </c>
      <c r="J23" s="163">
        <f t="shared" si="1"/>
        <v>206171000</v>
      </c>
      <c r="K23" s="163">
        <v>181903000</v>
      </c>
      <c r="L23" s="163">
        <f t="shared" si="2"/>
        <v>24268000</v>
      </c>
      <c r="M23" s="170"/>
    </row>
    <row r="24" spans="1:13" ht="32.1" customHeight="1" x14ac:dyDescent="0.25">
      <c r="A24" s="155">
        <v>14</v>
      </c>
      <c r="B24" s="149" t="s">
        <v>331</v>
      </c>
      <c r="C24" s="150" t="s">
        <v>315</v>
      </c>
      <c r="D24" s="163">
        <f>'56'!D22</f>
        <v>9280648100</v>
      </c>
      <c r="E24" s="163">
        <v>6384603000</v>
      </c>
      <c r="F24" s="163">
        <v>3034310100</v>
      </c>
      <c r="G24" s="163">
        <v>-138265000</v>
      </c>
      <c r="H24" s="164"/>
      <c r="I24" s="163">
        <f>'56'!E22</f>
        <v>9037346300</v>
      </c>
      <c r="J24" s="163">
        <f t="shared" si="1"/>
        <v>243301800</v>
      </c>
      <c r="K24" s="163"/>
      <c r="L24" s="163">
        <f t="shared" si="2"/>
        <v>243301800</v>
      </c>
      <c r="M24" s="170"/>
    </row>
    <row r="25" spans="1:13" ht="32.1" customHeight="1" x14ac:dyDescent="0.25">
      <c r="A25" s="155">
        <v>15</v>
      </c>
      <c r="B25" s="149" t="s">
        <v>332</v>
      </c>
      <c r="C25" s="150" t="s">
        <v>316</v>
      </c>
      <c r="D25" s="163">
        <f>'56'!D23</f>
        <v>23379436094</v>
      </c>
      <c r="E25" s="163">
        <v>7992579000</v>
      </c>
      <c r="F25" s="163">
        <v>15419337094</v>
      </c>
      <c r="G25" s="163">
        <v>-32480000</v>
      </c>
      <c r="H25" s="164"/>
      <c r="I25" s="163">
        <f>'56'!E23</f>
        <v>16486652772</v>
      </c>
      <c r="J25" s="163">
        <f t="shared" si="1"/>
        <v>6892783322</v>
      </c>
      <c r="K25" s="163">
        <v>1622447000</v>
      </c>
      <c r="L25" s="163">
        <f t="shared" si="2"/>
        <v>5270336322</v>
      </c>
      <c r="M25" s="170"/>
    </row>
    <row r="26" spans="1:13" ht="32.1" customHeight="1" x14ac:dyDescent="0.25">
      <c r="A26" s="155">
        <v>16</v>
      </c>
      <c r="B26" s="149" t="s">
        <v>333</v>
      </c>
      <c r="C26" s="150" t="s">
        <v>317</v>
      </c>
      <c r="D26" s="163">
        <f>'56'!D24</f>
        <v>1196850000</v>
      </c>
      <c r="E26" s="163">
        <v>0</v>
      </c>
      <c r="F26" s="163">
        <v>1196850000</v>
      </c>
      <c r="G26" s="163">
        <v>0</v>
      </c>
      <c r="H26" s="164"/>
      <c r="I26" s="163">
        <f>'56'!E24</f>
        <v>1135758000</v>
      </c>
      <c r="J26" s="163">
        <f t="shared" si="1"/>
        <v>61092000</v>
      </c>
      <c r="K26" s="163">
        <v>61092000</v>
      </c>
      <c r="L26" s="163">
        <f t="shared" si="2"/>
        <v>0</v>
      </c>
      <c r="M26" s="170"/>
    </row>
    <row r="27" spans="1:13" ht="32.1" customHeight="1" x14ac:dyDescent="0.25">
      <c r="A27" s="155">
        <v>17</v>
      </c>
      <c r="B27" s="149" t="s">
        <v>334</v>
      </c>
      <c r="C27" s="233" t="s">
        <v>318</v>
      </c>
      <c r="D27" s="163">
        <f>'56'!D25</f>
        <v>1474137465</v>
      </c>
      <c r="E27" s="163">
        <v>0</v>
      </c>
      <c r="F27" s="163">
        <v>1474137465</v>
      </c>
      <c r="G27" s="163">
        <v>0</v>
      </c>
      <c r="H27" s="164"/>
      <c r="I27" s="163">
        <f>'56'!E25</f>
        <v>123750230</v>
      </c>
      <c r="J27" s="163">
        <f t="shared" si="1"/>
        <v>1350387235</v>
      </c>
      <c r="K27" s="163">
        <v>1350387235</v>
      </c>
      <c r="L27" s="163">
        <f t="shared" si="2"/>
        <v>0</v>
      </c>
      <c r="M27" s="170"/>
    </row>
    <row r="28" spans="1:13" ht="13.15" customHeight="1" x14ac:dyDescent="0.25"/>
    <row r="29" spans="1:13" ht="13.35" customHeight="1" x14ac:dyDescent="0.25"/>
  </sheetData>
  <mergeCells count="18">
    <mergeCell ref="K7:K8"/>
    <mergeCell ref="L7:L8"/>
    <mergeCell ref="C6:C8"/>
    <mergeCell ref="D6:D8"/>
    <mergeCell ref="A1:L1"/>
    <mergeCell ref="A3:L3"/>
    <mergeCell ref="A6:A8"/>
    <mergeCell ref="E7:E8"/>
    <mergeCell ref="F7:F8"/>
    <mergeCell ref="G7:G8"/>
    <mergeCell ref="H7:H8"/>
    <mergeCell ref="A2:L2"/>
    <mergeCell ref="A4:L4"/>
    <mergeCell ref="E6:H6"/>
    <mergeCell ref="K6:L6"/>
    <mergeCell ref="B6:B8"/>
    <mergeCell ref="I6:I8"/>
    <mergeCell ref="J6:J8"/>
  </mergeCells>
  <pageMargins left="0.46" right="0.19685039370078741" top="0.43307086614173229" bottom="0.35433070866141736" header="0.31496062992125984" footer="0.31496062992125984"/>
  <pageSetup paperSize="9" scale="8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27</vt:i4>
      </vt:variant>
    </vt:vector>
  </HeadingPairs>
  <TitlesOfParts>
    <vt:vector size="39" baseType="lpstr">
      <vt:lpstr>PL02</vt:lpstr>
      <vt:lpstr>48</vt:lpstr>
      <vt:lpstr>50</vt:lpstr>
      <vt:lpstr>51</vt:lpstr>
      <vt:lpstr>52</vt:lpstr>
      <vt:lpstr>53</vt:lpstr>
      <vt:lpstr>54 </vt:lpstr>
      <vt:lpstr>56</vt:lpstr>
      <vt:lpstr>57</vt:lpstr>
      <vt:lpstr>58</vt:lpstr>
      <vt:lpstr>61</vt:lpstr>
      <vt:lpstr>64</vt:lpstr>
      <vt:lpstr>'48'!chuong_phuluc_48</vt:lpstr>
      <vt:lpstr>'48'!chuong_phuluc_48_name</vt:lpstr>
      <vt:lpstr>'50'!chuong_phuluc_50</vt:lpstr>
      <vt:lpstr>'50'!chuong_phuluc_50_name</vt:lpstr>
      <vt:lpstr>'51'!chuong_phuluc_51</vt:lpstr>
      <vt:lpstr>'52'!chuong_phuluc_52</vt:lpstr>
      <vt:lpstr>'53'!chuong_phuluc_53</vt:lpstr>
      <vt:lpstr>'54 '!chuong_phuluc_54</vt:lpstr>
      <vt:lpstr>'48'!Print_Area</vt:lpstr>
      <vt:lpstr>'50'!Print_Area</vt:lpstr>
      <vt:lpstr>'51'!Print_Area</vt:lpstr>
      <vt:lpstr>'52'!Print_Area</vt:lpstr>
      <vt:lpstr>'53'!Print_Area</vt:lpstr>
      <vt:lpstr>'54 '!Print_Area</vt:lpstr>
      <vt:lpstr>'56'!Print_Area</vt:lpstr>
      <vt:lpstr>'57'!Print_Area</vt:lpstr>
      <vt:lpstr>'61'!Print_Area</vt:lpstr>
      <vt:lpstr>'PL02'!Print_Area</vt:lpstr>
      <vt:lpstr>'48'!Print_Titles</vt:lpstr>
      <vt:lpstr>'50'!Print_Titles</vt:lpstr>
      <vt:lpstr>'51'!Print_Titles</vt:lpstr>
      <vt:lpstr>'52'!Print_Titles</vt:lpstr>
      <vt:lpstr>'54 '!Print_Titles</vt:lpstr>
      <vt:lpstr>'57'!Print_Titles</vt:lpstr>
      <vt:lpstr>'58'!Print_Titles</vt:lpstr>
      <vt:lpstr>'61'!Print_Titles</vt:lpstr>
      <vt:lpstr>'PL02'!Print_Titles</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Administrator</cp:lastModifiedBy>
  <cp:lastPrinted>2026-07-06T03:11:40Z</cp:lastPrinted>
  <dcterms:created xsi:type="dcterms:W3CDTF">2018-06-12T01:46:54Z</dcterms:created>
  <dcterms:modified xsi:type="dcterms:W3CDTF">2026-07-07T09:59:56Z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2023-06-19T01:23:33Z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c4285101-7c53-45ac-8e88-49f4f19cd03a</vt:lpwstr>
  </property>
  <property fmtid="{D5CDD505-2E9C-101B-9397-08002B2CF9AE}" pid="7" name="MSIP_Label_defa4170-0d19-0005-0004-bc88714345d2_ActionId">
    <vt:lpwstr>de61b944-8c8f-49e7-82d1-ed75ee4211f7</vt:lpwstr>
  </property>
  <property fmtid="{D5CDD505-2E9C-101B-9397-08002B2CF9AE}" pid="8" name="MSIP_Label_defa4170-0d19-0005-0004-bc88714345d2_ContentBits">
    <vt:lpwstr>0</vt:lpwstr>
  </property>
</Properties>
</file>